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0"/>
  <workbookPr codeName="ThisWorkbook" defaultThemeVersion="166925"/>
  <mc:AlternateContent xmlns:mc="http://schemas.openxmlformats.org/markup-compatibility/2006">
    <mc:Choice Requires="x15">
      <x15ac:absPath xmlns:x15ac="http://schemas.microsoft.com/office/spreadsheetml/2010/11/ac" url="https://connectglosac.sharepoint.com/teams/EAUCteam/Shared Documents/General/Carbon Coalition Offsetting/"/>
    </mc:Choice>
  </mc:AlternateContent>
  <xr:revisionPtr revIDLastSave="0" documentId="8_{B1858261-3301-41F9-8C5F-2439E3E47C54}" xr6:coauthVersionLast="36" xr6:coauthVersionMax="36" xr10:uidLastSave="{00000000-0000-0000-0000-000000000000}"/>
  <bookViews>
    <workbookView xWindow="0" yWindow="0" windowWidth="28800" windowHeight="12225" xr2:uid="{E549D804-55BE-4414-B1C0-A835634FC390}"/>
  </bookViews>
  <sheets>
    <sheet name="V_MC_Summary" sheetId="5" r:id="rId1"/>
    <sheet name="V_MC_Carbon" sheetId="3" r:id="rId2"/>
    <sheet name="V_MC_Impact" sheetId="4" r:id="rId3"/>
    <sheet name="V_MC_lists" sheetId="7" state="hidden" r:id="rId4"/>
    <sheet name="Notes" sheetId="6" state="hidden" r:id="rId5"/>
  </sheet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5" l="1"/>
  <c r="H43" i="4"/>
  <c r="H42" i="4"/>
  <c r="H41" i="4"/>
  <c r="H40" i="4"/>
  <c r="H39" i="4"/>
  <c r="H38" i="4"/>
  <c r="H37" i="4"/>
  <c r="H36" i="4"/>
  <c r="H35" i="4"/>
  <c r="H34" i="4"/>
  <c r="H33" i="4"/>
  <c r="H32" i="4"/>
  <c r="H31" i="4"/>
  <c r="H30" i="4"/>
  <c r="H29" i="4"/>
  <c r="H28" i="4"/>
  <c r="H27" i="4"/>
  <c r="H7" i="3"/>
  <c r="H8" i="3"/>
  <c r="H9" i="3"/>
  <c r="H10" i="3"/>
  <c r="H11" i="3"/>
  <c r="H12" i="3"/>
  <c r="H13" i="3"/>
  <c r="H14" i="3"/>
  <c r="H15" i="3"/>
  <c r="H16" i="3"/>
  <c r="H17" i="3"/>
  <c r="H18" i="3"/>
  <c r="H6" i="3"/>
  <c r="H5" i="3"/>
  <c r="V9" i="3"/>
  <c r="V8" i="3"/>
  <c r="V7" i="3"/>
  <c r="H6" i="4"/>
  <c r="H45" i="4"/>
  <c r="H44" i="4"/>
  <c r="T7" i="4"/>
  <c r="H8" i="4"/>
  <c r="H9" i="4"/>
  <c r="T10" i="4"/>
  <c r="H11" i="4"/>
  <c r="H12" i="4"/>
  <c r="T13" i="4"/>
  <c r="H14" i="4"/>
  <c r="H15" i="4"/>
  <c r="T16" i="4"/>
  <c r="H5" i="4"/>
  <c r="O5" i="4" l="1"/>
  <c r="P14" i="5" s="1"/>
  <c r="M5" i="3"/>
  <c r="P13" i="5" s="1"/>
  <c r="S21" i="5"/>
  <c r="T17" i="4"/>
  <c r="W7" i="4" l="1"/>
  <c r="W6" i="4"/>
  <c r="H56" i="4"/>
  <c r="N11" i="4"/>
  <c r="N12" i="4"/>
  <c r="N10" i="4"/>
  <c r="N11" i="3"/>
  <c r="N12" i="3"/>
  <c r="N10" i="3"/>
  <c r="H39" i="3"/>
  <c r="H38" i="3"/>
  <c r="H37" i="3"/>
  <c r="H36" i="3"/>
  <c r="H35" i="3"/>
  <c r="H33" i="3"/>
  <c r="H32" i="3"/>
  <c r="H30" i="3"/>
  <c r="H28" i="3"/>
  <c r="H27" i="3"/>
  <c r="H25" i="3"/>
  <c r="H24" i="3"/>
  <c r="H34" i="3"/>
  <c r="H31" i="3"/>
  <c r="H29" i="3"/>
  <c r="H26" i="3"/>
  <c r="H23" i="3"/>
  <c r="H54" i="4"/>
  <c r="H55" i="4"/>
  <c r="H23" i="4"/>
  <c r="H24" i="4"/>
  <c r="H25" i="4"/>
  <c r="H26" i="4"/>
  <c r="H46" i="4"/>
  <c r="H47" i="4"/>
  <c r="H48" i="4"/>
  <c r="H49" i="4"/>
  <c r="H50" i="4"/>
  <c r="H51" i="4"/>
  <c r="H52" i="4"/>
  <c r="H53" i="4"/>
  <c r="H22" i="4"/>
  <c r="H51" i="6"/>
  <c r="E43" i="6"/>
  <c r="E42" i="6"/>
  <c r="E41" i="6"/>
  <c r="E40" i="6"/>
  <c r="B39" i="6"/>
  <c r="E38" i="6"/>
  <c r="B38" i="6"/>
  <c r="E37" i="6"/>
  <c r="E36" i="6"/>
  <c r="E35" i="6"/>
  <c r="E34" i="6"/>
  <c r="B33" i="6"/>
  <c r="F50" i="6" s="1"/>
  <c r="E32" i="6"/>
  <c r="E31" i="6"/>
  <c r="E30" i="6"/>
  <c r="B27" i="6" s="1"/>
  <c r="F49" i="6" s="1"/>
  <c r="E29" i="6"/>
  <c r="E28" i="6"/>
  <c r="E26" i="6"/>
  <c r="E25" i="6"/>
  <c r="E24" i="6"/>
  <c r="E23" i="6"/>
  <c r="B22" i="6"/>
  <c r="F48" i="6" s="1"/>
  <c r="E21" i="6"/>
  <c r="E20" i="6"/>
  <c r="E19" i="6"/>
  <c r="E18" i="6"/>
  <c r="B17" i="6"/>
  <c r="E16" i="6"/>
  <c r="E15" i="6"/>
  <c r="E14" i="6"/>
  <c r="E13" i="6"/>
  <c r="B11" i="6" s="1"/>
  <c r="F47" i="6" s="1"/>
  <c r="B10" i="6"/>
  <c r="E9" i="6"/>
  <c r="B9" i="6"/>
  <c r="E8" i="6"/>
  <c r="B8" i="6"/>
  <c r="E7" i="6"/>
  <c r="B7" i="6" s="1"/>
  <c r="E6" i="6"/>
  <c r="B6" i="6"/>
  <c r="E5" i="6"/>
  <c r="B5" i="6"/>
  <c r="F46" i="6" s="1"/>
  <c r="F51" i="6" s="1"/>
  <c r="S18" i="5" l="1"/>
  <c r="P19" i="5"/>
  <c r="P20" i="5"/>
  <c r="S22" i="5"/>
  <c r="S19" i="5"/>
  <c r="S24" i="5"/>
  <c r="S20" i="5"/>
  <c r="S23" i="5"/>
  <c r="P10" i="4"/>
  <c r="Q10" i="4" s="1"/>
  <c r="P23" i="5"/>
  <c r="P18" i="5"/>
  <c r="P21" i="5"/>
  <c r="P22" i="5"/>
  <c r="P10" i="3"/>
  <c r="Q10" i="3" s="1"/>
  <c r="G7" i="5" s="1"/>
  <c r="G9" i="5" s="1"/>
  <c r="G10" i="5" s="1"/>
  <c r="B2" i="6"/>
  <c r="F52" i="6" s="1"/>
  <c r="P7"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tc={13577BE0-7BB1-4D5F-A902-66AE0B1CC451}</author>
    <author>tc={1FBA3BCB-7E55-4373-8BE6-9F6546E3A599}</author>
  </authors>
  <commentList>
    <comment ref="C2" authorId="0" shapeId="0" xr:uid="{13577BE0-7BB1-4D5F-A902-66AE0B1CC451}">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Review accompanying word documentation for process on how to conduct this section.</t>
        </r>
      </text>
    </comment>
    <comment ref="D27" authorId="1" shapeId="0" xr:uid="{1FBA3BCB-7E55-4373-8BE6-9F6546E3A599}">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Only provide a "x" if the project meets a certain SDG.</t>
        </r>
      </text>
    </comment>
  </commentList>
</comments>
</file>

<file path=xl/sharedStrings.xml><?xml version="1.0" encoding="utf-8"?>
<sst xmlns="http://schemas.openxmlformats.org/spreadsheetml/2006/main" count="421" uniqueCount="306">
  <si>
    <t>Date</t>
  </si>
  <si>
    <t>internal project ref. number</t>
  </si>
  <si>
    <t>Developer</t>
  </si>
  <si>
    <t>XX-XX-202X</t>
  </si>
  <si>
    <t>Good Criteria Score</t>
  </si>
  <si>
    <t>for</t>
  </si>
  <si>
    <t>Type</t>
  </si>
  <si>
    <t>----&gt;</t>
  </si>
  <si>
    <t>Score</t>
  </si>
  <si>
    <t>Q#</t>
  </si>
  <si>
    <t>Weight</t>
  </si>
  <si>
    <t>Agree or Disagree selection</t>
  </si>
  <si>
    <t>Q to GC</t>
  </si>
  <si>
    <t>Category</t>
  </si>
  <si>
    <t>Notes to rating given</t>
  </si>
  <si>
    <t>Guidance to rating</t>
  </si>
  <si>
    <t>Environmental benefits</t>
  </si>
  <si>
    <t>3)</t>
  </si>
  <si>
    <t>Strongly agree</t>
  </si>
  <si>
    <t>Evidence of positive environmental impact</t>
  </si>
  <si>
    <t>Clarity in environmental and biodiversity benefits through this project</t>
  </si>
  <si>
    <t>4)</t>
  </si>
  <si>
    <t>Evidence of positive social impact</t>
  </si>
  <si>
    <t>Clarity in social benefits for local community through this project</t>
  </si>
  <si>
    <t>5)</t>
  </si>
  <si>
    <t>Evidence of various co-benefits</t>
  </si>
  <si>
    <t>Presence of several co-benefits</t>
  </si>
  <si>
    <t>6)</t>
  </si>
  <si>
    <t>Diversity activity (novelty going forward)</t>
  </si>
  <si>
    <t>Project components could create and bring innovative solutions</t>
  </si>
  <si>
    <t>7)</t>
  </si>
  <si>
    <t xml:space="preserve">Innovation/uniqueness </t>
  </si>
  <si>
    <t>Whether is a unique and innovative approach</t>
  </si>
  <si>
    <t>8)</t>
  </si>
  <si>
    <t>13, 14</t>
  </si>
  <si>
    <t>Number of SDG that are met with this project</t>
  </si>
  <si>
    <t>Number of Sustainable Development Goals met with the project</t>
  </si>
  <si>
    <t>Clear determination of GHG emission impact</t>
  </si>
  <si>
    <t>1)</t>
  </si>
  <si>
    <t>Carbon offset requirements</t>
  </si>
  <si>
    <t>Certainty in "Measurable"</t>
  </si>
  <si>
    <t>1 Credit = 1tCO2 or 1tCO2e</t>
  </si>
  <si>
    <t>Certainty in "Leakage prevention"</t>
  </si>
  <si>
    <t>Satisfactory availability of relevant documents about leakage mitigation</t>
  </si>
  <si>
    <t>Certainty in "Additionality"</t>
  </si>
  <si>
    <t>Criteria that if not met should knock the project out from consideration</t>
  </si>
  <si>
    <t>Certainty in "Permanence"</t>
  </si>
  <si>
    <t>Certainty in "No double counting"</t>
  </si>
  <si>
    <t>Project and reputation risk profile</t>
  </si>
  <si>
    <t>9)</t>
  </si>
  <si>
    <t>Risk profile analysis</t>
  </si>
  <si>
    <t>Absence of risk for political instability</t>
  </si>
  <si>
    <t>Risks related to a political unrest such election, etc.</t>
  </si>
  <si>
    <t>Absence of risk on eviction or human rights jeopardy</t>
  </si>
  <si>
    <t xml:space="preserve">For instance land dispute </t>
  </si>
  <si>
    <t>Absence of natural/external risk (ex. remote sensing assessment, etc.)</t>
  </si>
  <si>
    <t>Including internal remote sensing analysis for possible disturbance like fire in the project area and around etc.</t>
  </si>
  <si>
    <t>Absence of reputation risk related to the project developer</t>
  </si>
  <si>
    <t>Background check of project developer and relevant parties</t>
  </si>
  <si>
    <t>Social stability</t>
  </si>
  <si>
    <t>10)</t>
  </si>
  <si>
    <t>Local stakeholders</t>
  </si>
  <si>
    <t>Yes</t>
  </si>
  <si>
    <t>20, 21</t>
  </si>
  <si>
    <t>The local stakeholders are incentivized to see the project succeed</t>
  </si>
  <si>
    <t>If communities have direct interest in project success. For instance revenue sharing</t>
  </si>
  <si>
    <t>Social stability guaranteed by local admin</t>
  </si>
  <si>
    <t>If there are certain agreements in place to guarantee a smooth operation</t>
  </si>
  <si>
    <t>Community is an active part of the project devolvement</t>
  </si>
  <si>
    <t>Whether community contributes towards the development of the project</t>
  </si>
  <si>
    <t>&gt;50%</t>
  </si>
  <si>
    <t xml:space="preserve">How much of credit revenue is redistributed to the local stakeholders </t>
  </si>
  <si>
    <t>The portion of Carbon credti sale revenue si redistributed to the local stakeholders through the revenue shared mechanism or result based payment</t>
  </si>
  <si>
    <t xml:space="preserve">Strong institutional arrangement and process </t>
  </si>
  <si>
    <t>2)</t>
  </si>
  <si>
    <t xml:space="preserve">Governance/Management </t>
  </si>
  <si>
    <t>Relevant projects documents are accessible and up to date</t>
  </si>
  <si>
    <t>Availability of all relevant documentation</t>
  </si>
  <si>
    <t>Robust Management</t>
  </si>
  <si>
    <t xml:space="preserve">Project has a strong team </t>
  </si>
  <si>
    <t>Diverse team</t>
  </si>
  <si>
    <t>Project involves various stakeholders</t>
  </si>
  <si>
    <t>Grievance mechanism in place</t>
  </si>
  <si>
    <t>There is evidence of the grievance mechanism with relevant documentation</t>
  </si>
  <si>
    <t>Project developer is a long-established entity</t>
  </si>
  <si>
    <t>Classification of the project approach</t>
  </si>
  <si>
    <t>11)</t>
  </si>
  <si>
    <t>Certification</t>
  </si>
  <si>
    <t>a</t>
  </si>
  <si>
    <t>VCS</t>
  </si>
  <si>
    <t>b</t>
  </si>
  <si>
    <t>GS</t>
  </si>
  <si>
    <t>C</t>
  </si>
  <si>
    <t>Other</t>
  </si>
  <si>
    <t>Any other international standards</t>
  </si>
  <si>
    <t>d</t>
  </si>
  <si>
    <t>Climate action</t>
  </si>
  <si>
    <t xml:space="preserve">If project is not certified it could be delivering relevant climate actions </t>
  </si>
  <si>
    <t>12)</t>
  </si>
  <si>
    <t>Less than 3</t>
  </si>
  <si>
    <t>Vintage</t>
  </si>
  <si>
    <t>13)</t>
  </si>
  <si>
    <t>Verification Status (under international standards)</t>
  </si>
  <si>
    <t>Not verified</t>
  </si>
  <si>
    <t>Under verification</t>
  </si>
  <si>
    <t>Verified</t>
  </si>
  <si>
    <t>Verified several times</t>
  </si>
  <si>
    <t>I project is multiple times it builds credibility</t>
  </si>
  <si>
    <t>Project score</t>
  </si>
  <si>
    <t>max points per category</t>
  </si>
  <si>
    <t>Score Categories</t>
  </si>
  <si>
    <t>climate proof resilient?</t>
  </si>
  <si>
    <t>Environmental impact</t>
  </si>
  <si>
    <t>Environmental impact from the operation</t>
  </si>
  <si>
    <t>GHG emission impact</t>
  </si>
  <si>
    <t>Clear determination of the GHG emission impact</t>
  </si>
  <si>
    <t>Externalities</t>
  </si>
  <si>
    <t xml:space="preserve">Externalities that could affect/shape the project </t>
  </si>
  <si>
    <t>Management</t>
  </si>
  <si>
    <t>Accountability of the team to handle various scenarios that project will face at various stage</t>
  </si>
  <si>
    <t>Project approach</t>
  </si>
  <si>
    <t xml:space="preserve">Project validation </t>
  </si>
  <si>
    <t>NAME OF THE PROJECT</t>
  </si>
  <si>
    <t>Criteria</t>
  </si>
  <si>
    <t>Avoidance of Double Counting</t>
  </si>
  <si>
    <t>Avoidance of Carbon Leakage</t>
  </si>
  <si>
    <t>Accuracy of Carbon Calculations</t>
  </si>
  <si>
    <t>Permanence of storage</t>
  </si>
  <si>
    <t>Additionality</t>
  </si>
  <si>
    <t>Atmospheric Outcome Secured</t>
  </si>
  <si>
    <t>Mark</t>
  </si>
  <si>
    <t>Fail</t>
  </si>
  <si>
    <t>No independent voluntary certification standard. Check scoring criteria 3 if reviewing carbon capture projects. Automatic disqualification.</t>
  </si>
  <si>
    <t>Not enough evidence is available to prove the project offsets are not double counted. There is reasonable evidence that more than 10% of the project offsets have been doubled counted and not compensated for.</t>
  </si>
  <si>
    <t>There is reasonable evidence that more than 1% and less than 10% of the project offsets have been double counted. If 10% of more of the project offsets have been double counted, has the project compensated for this in the carbon offset calculation process.</t>
  </si>
  <si>
    <t>There is reasonable evidence that less than 1% of the project offsets have been double counted. If 1% or more of the project offsets have been double counted, has the project compensated for this in the carbon offset calculation process.</t>
  </si>
  <si>
    <t>There is not reasonable data to prove an effective review and compensation for carbon leakage.</t>
  </si>
  <si>
    <t>There is reasonable evidence to prove that carbon leakage has been accurately estimated (+/- 10%) and compensated for.</t>
  </si>
  <si>
    <t>Category Description</t>
  </si>
  <si>
    <t>Not enough evidence is available to prove accuracy of the carbon calculations to +/- 20% significance.</t>
  </si>
  <si>
    <t>There is reasonable evidence to prove the accuracy of the carbon calculations to +/- 20% significance.</t>
  </si>
  <si>
    <t>There is reasonable evidence to prove the accuracy of the carbon calculations to +/- 5% significance.</t>
  </si>
  <si>
    <t>Offset is reduction based or offset is removal based that cannot provide reasonable evidence of permanence greater than 100 years.</t>
  </si>
  <si>
    <t>Offset is removal based and can provide reasonable evidence of permanence greater than or equal to 100 years but less than 1000 years.</t>
  </si>
  <si>
    <t>Offset is removal based and can provide reasonable evidence of permanence greater than or equal to 1000 years.</t>
  </si>
  <si>
    <t>Carbon credits are produced in advance of action completion.</t>
  </si>
  <si>
    <t>Carbon credits are produced after action completion.</t>
  </si>
  <si>
    <t>Carbon credits are produced after action completion with annual quantification and validation audits.</t>
  </si>
  <si>
    <t>If the offset involves storing carbon, is the stored carbon locked away for a very long time (ideally thousands of years) or is there a significant risk of it being re-emitted back into the atmosphere in the coming decades? Are there legal, institutional, physical, or financial protections in place to reduce the risk of reversal?</t>
  </si>
  <si>
    <t>Sustainability</t>
  </si>
  <si>
    <t>SDGs</t>
  </si>
  <si>
    <t>This would be covered by SDGs</t>
  </si>
  <si>
    <t>Innovation / Uniquness</t>
  </si>
  <si>
    <t>Should be covered within other sections</t>
  </si>
  <si>
    <t>SDG 6: Clean Water and Sanitation - Ensure access to water and sanitation for all</t>
  </si>
  <si>
    <t>After discounting the projects production of offsets, there is reasonable evidence that the projects provide negative value in relation to social and environment net negative impacts e.g. the negative social and environmental value outweigh the positive. (Negative &gt; Positive)</t>
  </si>
  <si>
    <t>After discounting the projects production of offsets, there is reasonable evidence that the project provides slight positive or neutral value in relation to social and environmental benefit e.g. the positive social and environmental value slightly outweigh or equal the negative. (Positive &gt;= Negative)</t>
  </si>
  <si>
    <t>After discounting the projects production of offsets, there is reasonable evidence that the project provides no negative value in relation to social and environmental net negative impacts whilst also providing additional social and environmental benefit. (Negative = 0, Positive &gt; 0). This score can also be provided for projects that provide significantly great positive value than negative in relation to social and environment benefit. (Positive &gt;&gt;&gt; Negative).</t>
  </si>
  <si>
    <t>SDG 14: Life Below Water - Conserve and sustainably use the oceans, seas, and marine resources</t>
  </si>
  <si>
    <t>SDG 13: Climate Action - Take urgent action to combat climate change and its impacts</t>
  </si>
  <si>
    <t>SDG 1: No poverty</t>
  </si>
  <si>
    <t>SDG 2: Zero hunger</t>
  </si>
  <si>
    <t>SDG 3: Good health and well being</t>
  </si>
  <si>
    <t>SDG 4: Quality education</t>
  </si>
  <si>
    <t>SDG 5: Gender equality</t>
  </si>
  <si>
    <t>SDG 7: Affordable and clean energy</t>
  </si>
  <si>
    <t>SDG 8: Decent work and economic growth</t>
  </si>
  <si>
    <t>SDG 9: Industry, innovation and infrastructure</t>
  </si>
  <si>
    <t>SDG 10: Reduced inequalities</t>
  </si>
  <si>
    <t>SDG 11: Sustainable cities and communities</t>
  </si>
  <si>
    <t>SDG 12: Responsible consumption and production</t>
  </si>
  <si>
    <t>SDG 16: Peace, justice and strong institutions</t>
  </si>
  <si>
    <t>SDG 17: Partnerships for the goals</t>
  </si>
  <si>
    <t>Political risk</t>
  </si>
  <si>
    <t>3rd party LCA in accordance with ISO 14064-2. But no certification from a recognised body. I.e. Scientific evidence in accordance with ISO, but not registedered to an inteded user e.g. Verra.</t>
  </si>
  <si>
    <t>Type of project</t>
  </si>
  <si>
    <t>Carbon credit avoids CO2e from entering the atmosphere</t>
  </si>
  <si>
    <t>Carbon credit removed CO2 from entering the atmosphere</t>
  </si>
  <si>
    <t>Cookstove</t>
  </si>
  <si>
    <t>Energy efficiency</t>
  </si>
  <si>
    <t>Reforrestaion</t>
  </si>
  <si>
    <t>Blue Carbon</t>
  </si>
  <si>
    <t>CCS</t>
  </si>
  <si>
    <t>DACCS</t>
  </si>
  <si>
    <t>Biochar</t>
  </si>
  <si>
    <t>max</t>
  </si>
  <si>
    <t>min</t>
  </si>
  <si>
    <t>Threshhold</t>
  </si>
  <si>
    <t>Governing Criteria</t>
  </si>
  <si>
    <t>x</t>
  </si>
  <si>
    <t xml:space="preserve">High quality independent voluntary certification standard (Gold Standard, VCS, UN-CDM, Puro, European Biochar) </t>
  </si>
  <si>
    <t>Carbon Score</t>
  </si>
  <si>
    <t>Impact Score</t>
  </si>
  <si>
    <t>Total</t>
  </si>
  <si>
    <t>Tier</t>
  </si>
  <si>
    <t>The certification standard of a carbon credit indicates the quality of analysis conducted to produce and verify the carbon offset. Many of the other scoring criteria below rely on the quality of data produced during this certification process.</t>
  </si>
  <si>
    <t xml:space="preserve">The reductions or removals that an offset project generates must not be claimed by more than one party (e.g. both the purchaser and the government of the project’s host country). Carbon credits bought and sold on the voluntary carbon offsetting market will avoid double counting, however the issue must still be considered. </t>
  </si>
  <si>
    <t xml:space="preserve">There needs to be only a very low risk that a carbon project has merely displaced the emissions to another place or time. Projects should detail carbon leakage and mitigation for avoidance as part of validation. </t>
  </si>
  <si>
    <t>Offsets issued by a carbon project must accurately reflect the quantity of reduced or removed greenhouse gas, as well as account properly for the warming impacts of non-CO2 climate pollutants (e.g. short-lived climate pollutants like methane). The process to be a carbon credit includes measurements and 3rd party verification. Projects should state the method of calculation.</t>
  </si>
  <si>
    <t xml:space="preserve">Offsets must stem from actions that are confirmed to have already taken place. For example, projects should not give full credit upfront for carbon removal that will take decades to be fully realised. </t>
  </si>
  <si>
    <t>Result</t>
  </si>
  <si>
    <t>Score board:</t>
  </si>
  <si>
    <t>Score:</t>
  </si>
  <si>
    <t>&gt;20</t>
  </si>
  <si>
    <t>Category description</t>
  </si>
  <si>
    <t>PASS</t>
  </si>
  <si>
    <t>Impact Criteria</t>
  </si>
  <si>
    <t xml:space="preserve">The project is unique. It is one of a kind. </t>
  </si>
  <si>
    <t>Slight innovation upon a tradional methodology</t>
  </si>
  <si>
    <t>Moderate level of innovation</t>
  </si>
  <si>
    <t>Highly innovative. A leap in technology striving for climate action</t>
  </si>
  <si>
    <t xml:space="preserve">Does the project avoid CO2 from entering the atmosphere or remove it? </t>
  </si>
  <si>
    <t>Offsets must not cause environmental or social net negative impacts, must protect the self-determination of local communities and Indigenous Peoples, and should ideally advance the Sustainable Development Goals (e.g. biodiversity protections, equality, etc.). It is noted that this is included as a requirement of Gold Standard. This is excluding the positive of the carbon removal benefits.</t>
  </si>
  <si>
    <t>Is this project innovative or unique?</t>
  </si>
  <si>
    <t xml:space="preserve">What is the political risk of the project? </t>
  </si>
  <si>
    <t>Project name:</t>
  </si>
  <si>
    <t>Type of project:</t>
  </si>
  <si>
    <t>yes</t>
  </si>
  <si>
    <t>no</t>
  </si>
  <si>
    <t>SDG 15: Life on Land - Sustainably manage forests, combat desertification, halt and reverse land degradation, halt biodiversity loss</t>
  </si>
  <si>
    <t>Credit Clarity</t>
  </si>
  <si>
    <t xml:space="preserve">Has the credit flow of the project been made transparent? </t>
  </si>
  <si>
    <t>Minority of credit purchase price reaches the local stakeholders (project operational expenses/community/etc)</t>
  </si>
  <si>
    <t>50-65% of credit purchase price reaches the local stakeholders (project operational expenses/community/etc)</t>
  </si>
  <si>
    <t>65+% of credit finance purchase price the local stakeholders (project operational expenses/community/etc)</t>
  </si>
  <si>
    <t>Political instability</t>
  </si>
  <si>
    <t>Human rights jeopardy</t>
  </si>
  <si>
    <t>FAIL</t>
  </si>
  <si>
    <t>Absence of risk for political instability (country, region, developer)</t>
  </si>
  <si>
    <t>Notes</t>
  </si>
  <si>
    <t>Absence of risk on eviction or human rights jeopardy (country, region, developer)</t>
  </si>
  <si>
    <t>Risk on eviction or human rights jeopardy (country, region, developer)</t>
  </si>
  <si>
    <t>Absence of natural/external risk (ex. remote sensing assessment, etc.)/(country, region, developer)</t>
  </si>
  <si>
    <t>Reputation risk related to the project developer (country, region, developer)</t>
  </si>
  <si>
    <t>Absence of reputation risk related to the project developer with evidence(country, region, developer)</t>
  </si>
  <si>
    <t>No transparency of credit flow</t>
  </si>
  <si>
    <t>Risk for political instability (country, region, developer)</t>
  </si>
  <si>
    <t>Natural/external risk (ex. remote sensing assessment, etc.)/(country, region, developer)</t>
  </si>
  <si>
    <t>Reputation risk related to project developer</t>
  </si>
  <si>
    <t>Social stabilty</t>
  </si>
  <si>
    <t>Natural/external risk</t>
  </si>
  <si>
    <t>Co Efficient</t>
  </si>
  <si>
    <t>Biodiversity</t>
  </si>
  <si>
    <t>What are the biodiversity impacts of this project?</t>
  </si>
  <si>
    <t>Minor biodiversity benefits</t>
  </si>
  <si>
    <t>Major biodiversity benefits</t>
  </si>
  <si>
    <t>Key notes section</t>
  </si>
  <si>
    <t>Carbon</t>
  </si>
  <si>
    <t>Additionality Criteria</t>
  </si>
  <si>
    <t>Description</t>
  </si>
  <si>
    <t>Project-Specific Additionality</t>
  </si>
  <si>
    <t>Performance-Based Additionality</t>
  </si>
  <si>
    <t>Regulatory Additionality</t>
  </si>
  <si>
    <t>Financial Additionality</t>
  </si>
  <si>
    <t>Technological or Practice Additionality</t>
  </si>
  <si>
    <t>Barrier Additionality</t>
  </si>
  <si>
    <t>Common Practice Additionality</t>
  </si>
  <si>
    <t>Project-Specific Additionality: This type assesses whether a particular project would have happened in the absence of carbon finance. It considers factors like financial viability, regulatory requirements, and barriers that the project must overcome to prove it wouldn't have occurred without the incentive of carbon credits.</t>
  </si>
  <si>
    <t>Performance-Based Additionality: This type involves comparing the project's performance against a benchmark or baseline. If the project performs better (i.e., reduces more emissions) than the set standard, it is considered additional.</t>
  </si>
  <si>
    <t>Regulatory Additionality: This form of additionality ensures that the carbon credits are not being claimed for activities that are already required by law. Projects must demonstrate that they are doing more than what is legally required in terms of emission reductions.</t>
  </si>
  <si>
    <t>Financial Additionality: This involves proving that the project would not be financially viable without the revenue from carbon credits. This type of additionality shows that the project depends on carbon finance to cover its costs.</t>
  </si>
  <si>
    <t>Technological or Practice Additionality: This focuses on whether the technology or practice used in the project is different and more advanced (in terms of reducing emissions) than what is commonly used in the industry or region.</t>
  </si>
  <si>
    <t>Barrier Additionality: This type considers various barriers (technical, financial, cultural, institutional) that the project overcomes. If these barriers would have prevented the project from happening without the carbon credit mechanism, the project is considered additional.</t>
  </si>
  <si>
    <t>Common Practice Additionality: This assesses whether the project activity is common practice in the industry or region. If it is not, and the project introduces novel methods of reducing emissions, it is considered additional.</t>
  </si>
  <si>
    <t>Project has not performed better than the GHG baseline</t>
  </si>
  <si>
    <t>Project has performed better than the GHG baseline</t>
  </si>
  <si>
    <t>Project is claiming for an activity required by law</t>
  </si>
  <si>
    <t>Project was developed without reglatory requirement</t>
  </si>
  <si>
    <t>Revenue from carbon credits is not essential for the financial feasibility and attractiveness of the project</t>
  </si>
  <si>
    <t>Revenue from carbon credits is essential for the financial feasibility and attractiveness of the project</t>
  </si>
  <si>
    <t>This specific project would have occured, even if there were no carbon credits available</t>
  </si>
  <si>
    <t>This specific project required carbon credits to be generated</t>
  </si>
  <si>
    <t>Technical business as usual scenario</t>
  </si>
  <si>
    <t>The technology used in the project is than what is commonly used in the industry or region</t>
  </si>
  <si>
    <t>The project is considered common practice</t>
  </si>
  <si>
    <t>The project considers novel methods of reducing emissions</t>
  </si>
  <si>
    <t>No barriers  (technical, financial, cultural, institutional) were needed to be overcome to generate carbon credits</t>
  </si>
  <si>
    <t>Technical, financial, cultural, institutional barriers were needed to be overcome to generate carbon credits</t>
  </si>
  <si>
    <t>Carbon Criteria</t>
  </si>
  <si>
    <t>Key document save location:</t>
  </si>
  <si>
    <t>Country of origin:</t>
  </si>
  <si>
    <t>Verification standard:</t>
  </si>
  <si>
    <t>Vintage:</t>
  </si>
  <si>
    <t>Verification company:</t>
  </si>
  <si>
    <t>Project company name:</t>
  </si>
  <si>
    <t>Key contact email address:</t>
  </si>
  <si>
    <t>Impact</t>
  </si>
  <si>
    <t>PROJECT ID</t>
  </si>
  <si>
    <t>Key Metrics:</t>
  </si>
  <si>
    <t xml:space="preserve">Which SDGs does the project meet? 
</t>
  </si>
  <si>
    <t>1 Star</t>
  </si>
  <si>
    <t>2 Star</t>
  </si>
  <si>
    <t>3 Star</t>
  </si>
  <si>
    <t>3 star</t>
  </si>
  <si>
    <t>2 star</t>
  </si>
  <si>
    <t>1 star</t>
  </si>
  <si>
    <t>Carbon Coalition Score</t>
  </si>
  <si>
    <t>Score Board</t>
  </si>
  <si>
    <t>Landgoed Princepeel BV</t>
  </si>
  <si>
    <t>Carbon Coalition Scoring Criteria</t>
  </si>
  <si>
    <t>This is the scoring criteria which all projects are put through before adding to the Carbon Coalition Portfolio.</t>
  </si>
  <si>
    <t>This scoring criteria is approved by the Carbon Coalition Advisory Board</t>
  </si>
  <si>
    <t>Summary:</t>
  </si>
  <si>
    <t>Has documentation been saved in folder?</t>
  </si>
  <si>
    <t>Approved: 23/05/2024</t>
  </si>
  <si>
    <t>Version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</si>
</sst>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_ * #,##0_ ;_ * \-#,##0_ ;_ * &quot;-&quot;??_ ;_ @_ "/>
    <numFmt numFmtId="166" formatCode="_ * #,##0.0_ ;_ * \-#,##0.0_ ;_ * &quot;-&quot;??_ ;_ @_ "/>
    <numFmt numFmtId="167" formatCode="0.0"/>
  </numFmts>
  <fonts count="26">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i/>
      <sz val="10"/>
      <color theme="1"/>
      <name val="Calibri"/>
      <family val="2"/>
      <scheme val="minor"/>
    </font>
    <font>
      <i/>
      <sz val="9"/>
      <color theme="1"/>
      <name val="Calibri"/>
      <family val="2"/>
      <scheme val="minor"/>
    </font>
    <font>
      <sz val="8"/>
      <color theme="1"/>
      <name val="Calibri"/>
      <family val="2"/>
      <scheme val="minor"/>
    </font>
    <font>
      <i/>
      <sz val="8"/>
      <color theme="1"/>
      <name val="Calibri"/>
      <family val="2"/>
      <scheme val="minor"/>
    </font>
    <font>
      <b/>
      <sz val="10"/>
      <color theme="1"/>
      <name val="Calibri"/>
      <family val="2"/>
      <scheme val="minor"/>
    </font>
    <font>
      <b/>
      <sz val="8"/>
      <color theme="1"/>
      <name val="Calibri"/>
      <family val="2"/>
      <scheme val="minor"/>
    </font>
    <font>
      <b/>
      <sz val="5"/>
      <color theme="1"/>
      <name val="Calibri"/>
      <family val="2"/>
      <scheme val="minor"/>
    </font>
    <font>
      <b/>
      <i/>
      <sz val="10"/>
      <color theme="1"/>
      <name val="Calibri"/>
      <family val="2"/>
      <scheme val="minor"/>
    </font>
    <font>
      <strike/>
      <sz val="9"/>
      <color theme="1"/>
      <name val="Calibri"/>
      <family val="2"/>
      <scheme val="minor"/>
    </font>
    <font>
      <strike/>
      <sz val="11"/>
      <color theme="1"/>
      <name val="Calibri"/>
      <family val="2"/>
      <scheme val="minor"/>
    </font>
    <font>
      <i/>
      <strike/>
      <sz val="8"/>
      <color theme="1"/>
      <name val="Calibri"/>
      <family val="2"/>
      <scheme val="minor"/>
    </font>
    <font>
      <strike/>
      <sz val="8"/>
      <color theme="1"/>
      <name val="Calibri"/>
      <family val="2"/>
      <scheme val="minor"/>
    </font>
    <font>
      <b/>
      <strike/>
      <sz val="11"/>
      <color theme="1"/>
      <name val="Calibri"/>
      <family val="2"/>
      <scheme val="minor"/>
    </font>
    <font>
      <i/>
      <strike/>
      <sz val="9"/>
      <color theme="1"/>
      <name val="Calibri"/>
      <family val="2"/>
      <scheme val="minor"/>
    </font>
    <font>
      <i/>
      <strike/>
      <sz val="10"/>
      <color theme="1"/>
      <name val="Calibri"/>
      <family val="2"/>
      <scheme val="minor"/>
    </font>
    <font>
      <strike/>
      <u/>
      <sz val="11"/>
      <color theme="1"/>
      <name val="Calibri"/>
      <family val="2"/>
      <scheme val="minor"/>
    </font>
    <font>
      <b/>
      <u/>
      <sz val="11"/>
      <color theme="1"/>
      <name val="Calibri"/>
      <family val="2"/>
      <scheme val="minor"/>
    </font>
    <font>
      <u/>
      <sz val="11"/>
      <color theme="10"/>
      <name val="Calibri"/>
      <family val="2"/>
      <scheme val="minor"/>
    </font>
    <font>
      <sz val="11"/>
      <name val="Calibri"/>
      <family val="2"/>
      <scheme val="minor"/>
    </font>
    <font>
      <sz val="11"/>
      <name val="Roboto"/>
    </font>
    <font>
      <b/>
      <sz val="22"/>
      <color theme="1"/>
      <name val="Calibri"/>
      <family val="2"/>
      <scheme val="minor"/>
    </font>
    <font>
      <b/>
      <sz val="14"/>
      <color theme="1"/>
      <name val="Calibri"/>
      <family val="2"/>
      <scheme val="minor"/>
    </font>
  </fonts>
  <fills count="28">
    <fill>
      <patternFill patternType="none"/>
    </fill>
    <fill>
      <patternFill patternType="gray125"/>
    </fill>
    <fill>
      <patternFill patternType="solid">
        <fgColor theme="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59999389629810485"/>
        <bgColor indexed="64"/>
      </patternFill>
    </fill>
    <fill>
      <patternFill patternType="solid">
        <fgColor theme="5" tint="-0.249977111117893"/>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3"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8" tint="0.39997558519241921"/>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top/>
      <bottom style="thin">
        <color rgb="FF000000"/>
      </bottom>
      <diagonal/>
    </border>
    <border>
      <left/>
      <right/>
      <top style="medium">
        <color rgb="FF000000"/>
      </top>
      <bottom style="thin">
        <color rgb="FF000000"/>
      </bottom>
      <diagonal/>
    </border>
    <border>
      <left/>
      <right/>
      <top/>
      <bottom style="medium">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medium">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716">
    <xf numFmtId="0" fontId="0" fillId="0" borderId="0" xfId="0"/>
    <xf numFmtId="0" fontId="0" fillId="0" borderId="0" xfId="0" applyAlignment="1">
      <alignment horizontal="center"/>
    </xf>
    <xf numFmtId="0" fontId="3" fillId="0" borderId="0" xfId="0" applyFont="1" applyAlignment="1">
      <alignment horizontal="center"/>
    </xf>
    <xf numFmtId="0" fontId="5" fillId="0" borderId="0" xfId="0" applyFont="1" applyAlignment="1">
      <alignment horizontal="center"/>
    </xf>
    <xf numFmtId="0" fontId="0" fillId="0" borderId="0" xfId="0" applyAlignment="1">
      <alignment vertical="center"/>
    </xf>
    <xf numFmtId="0" fontId="7" fillId="3" borderId="4" xfId="0" applyFont="1" applyFill="1" applyBorder="1" applyAlignment="1">
      <alignment horizontal="center"/>
    </xf>
    <xf numFmtId="0" fontId="7" fillId="2" borderId="4" xfId="0" applyFont="1" applyFill="1" applyBorder="1" applyAlignment="1">
      <alignment horizontal="center"/>
    </xf>
    <xf numFmtId="0" fontId="2" fillId="6" borderId="0" xfId="0" applyFont="1" applyFill="1"/>
    <xf numFmtId="0" fontId="0" fillId="7" borderId="0" xfId="0" applyFill="1"/>
    <xf numFmtId="0" fontId="3" fillId="5" borderId="0" xfId="0" applyFont="1" applyFill="1" applyAlignment="1">
      <alignment horizontal="left"/>
    </xf>
    <xf numFmtId="0" fontId="8" fillId="9" borderId="0" xfId="0" applyFont="1" applyFill="1" applyAlignment="1">
      <alignment horizontal="center"/>
    </xf>
    <xf numFmtId="0" fontId="4" fillId="8" borderId="9" xfId="0" applyFont="1" applyFill="1" applyBorder="1"/>
    <xf numFmtId="0" fontId="6" fillId="10" borderId="1" xfId="0" applyFont="1" applyFill="1" applyBorder="1" applyAlignment="1">
      <alignment horizontal="center"/>
    </xf>
    <xf numFmtId="0" fontId="2" fillId="10" borderId="4" xfId="0" applyFont="1" applyFill="1" applyBorder="1"/>
    <xf numFmtId="0" fontId="0" fillId="6" borderId="3" xfId="0" applyFill="1" applyBorder="1" applyAlignment="1">
      <alignment horizontal="center"/>
    </xf>
    <xf numFmtId="9" fontId="0" fillId="0" borderId="0" xfId="2" applyFont="1"/>
    <xf numFmtId="0" fontId="7" fillId="3" borderId="6" xfId="0" applyFont="1" applyFill="1" applyBorder="1" applyAlignment="1">
      <alignment horizontal="center"/>
    </xf>
    <xf numFmtId="0" fontId="7" fillId="2" borderId="10" xfId="0" applyFont="1" applyFill="1" applyBorder="1" applyAlignment="1">
      <alignment horizontal="center"/>
    </xf>
    <xf numFmtId="0" fontId="9" fillId="4" borderId="18" xfId="0" applyFont="1" applyFill="1" applyBorder="1" applyAlignment="1">
      <alignment horizontal="center" vertical="center" wrapText="1"/>
    </xf>
    <xf numFmtId="0" fontId="9" fillId="7" borderId="20"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9" fillId="4" borderId="21"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21" xfId="0" applyFont="1" applyFill="1" applyBorder="1" applyAlignment="1">
      <alignment vertical="center"/>
    </xf>
    <xf numFmtId="0" fontId="5" fillId="0" borderId="30" xfId="0" applyFont="1" applyBorder="1"/>
    <xf numFmtId="0" fontId="7" fillId="2" borderId="33" xfId="0" applyFont="1" applyFill="1" applyBorder="1" applyAlignment="1">
      <alignment horizontal="center"/>
    </xf>
    <xf numFmtId="0" fontId="4" fillId="8" borderId="14" xfId="0" applyFont="1" applyFill="1" applyBorder="1"/>
    <xf numFmtId="0" fontId="4" fillId="8" borderId="12" xfId="0" applyFont="1" applyFill="1" applyBorder="1"/>
    <xf numFmtId="0" fontId="9" fillId="4" borderId="15"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0" fillId="12" borderId="5" xfId="0" applyFill="1" applyBorder="1" applyAlignment="1">
      <alignment horizontal="center"/>
    </xf>
    <xf numFmtId="165" fontId="0" fillId="2" borderId="27" xfId="1" applyNumberFormat="1" applyFont="1" applyFill="1" applyBorder="1" applyAlignment="1">
      <alignment horizontal="center"/>
    </xf>
    <xf numFmtId="165" fontId="0" fillId="2" borderId="32" xfId="1" applyNumberFormat="1" applyFont="1" applyFill="1" applyBorder="1" applyAlignment="1">
      <alignment horizontal="center"/>
    </xf>
    <xf numFmtId="165" fontId="0" fillId="2" borderId="28" xfId="1" applyNumberFormat="1" applyFont="1" applyFill="1" applyBorder="1" applyAlignment="1">
      <alignment horizontal="center"/>
    </xf>
    <xf numFmtId="14" fontId="6" fillId="0" borderId="0" xfId="0" applyNumberFormat="1" applyFont="1"/>
    <xf numFmtId="0" fontId="10" fillId="4" borderId="19" xfId="0" applyFont="1" applyFill="1" applyBorder="1" applyAlignment="1">
      <alignment horizontal="center" vertical="center" wrapText="1"/>
    </xf>
    <xf numFmtId="0" fontId="0" fillId="10" borderId="25" xfId="0" applyFill="1" applyBorder="1" applyAlignment="1">
      <alignment horizontal="center"/>
    </xf>
    <xf numFmtId="0" fontId="0" fillId="7" borderId="26" xfId="0" applyFill="1" applyBorder="1" applyAlignment="1">
      <alignment horizontal="center"/>
    </xf>
    <xf numFmtId="0" fontId="0" fillId="0" borderId="3" xfId="0" applyBorder="1" applyAlignment="1">
      <alignment horizontal="center"/>
    </xf>
    <xf numFmtId="9" fontId="6" fillId="0" borderId="0" xfId="2" applyFont="1" applyAlignment="1">
      <alignment horizontal="center"/>
    </xf>
    <xf numFmtId="166" fontId="6" fillId="0" borderId="0" xfId="1" applyNumberFormat="1" applyFont="1"/>
    <xf numFmtId="0" fontId="6" fillId="2" borderId="1" xfId="0" applyFont="1" applyFill="1" applyBorder="1" applyAlignment="1">
      <alignment horizontal="center"/>
    </xf>
    <xf numFmtId="0" fontId="0" fillId="8" borderId="0" xfId="0" applyFill="1" applyAlignment="1">
      <alignment horizontal="center"/>
    </xf>
    <xf numFmtId="0" fontId="2" fillId="17" borderId="40" xfId="0" applyFont="1" applyFill="1" applyBorder="1" applyAlignment="1">
      <alignment horizontal="center" vertical="center" wrapText="1"/>
    </xf>
    <xf numFmtId="0" fontId="2" fillId="17" borderId="21" xfId="0" applyFont="1" applyFill="1" applyBorder="1" applyAlignment="1">
      <alignment vertical="center"/>
    </xf>
    <xf numFmtId="0" fontId="2" fillId="17" borderId="21" xfId="0" applyFont="1" applyFill="1" applyBorder="1" applyAlignment="1">
      <alignment horizontal="center" vertical="center" wrapText="1"/>
    </xf>
    <xf numFmtId="0" fontId="2" fillId="17" borderId="36" xfId="0" applyFont="1" applyFill="1" applyBorder="1" applyAlignment="1">
      <alignment horizontal="center" vertical="center"/>
    </xf>
    <xf numFmtId="0" fontId="0" fillId="10" borderId="0" xfId="0" applyFill="1" applyAlignment="1">
      <alignment horizontal="center"/>
    </xf>
    <xf numFmtId="0" fontId="0" fillId="12" borderId="0" xfId="0" applyFill="1" applyAlignment="1">
      <alignment horizontal="center"/>
    </xf>
    <xf numFmtId="0" fontId="0" fillId="11" borderId="0" xfId="0" applyFill="1" applyAlignment="1">
      <alignment horizontal="center"/>
    </xf>
    <xf numFmtId="0" fontId="0" fillId="6" borderId="0" xfId="0" applyFill="1" applyAlignment="1">
      <alignment horizontal="center"/>
    </xf>
    <xf numFmtId="1" fontId="0" fillId="16" borderId="0" xfId="0" applyNumberFormat="1" applyFill="1" applyAlignment="1">
      <alignment horizontal="center"/>
    </xf>
    <xf numFmtId="1" fontId="0" fillId="8" borderId="0" xfId="0" applyNumberFormat="1" applyFill="1" applyAlignment="1">
      <alignment horizontal="center"/>
    </xf>
    <xf numFmtId="0" fontId="3" fillId="0" borderId="10" xfId="0" applyFont="1" applyBorder="1" applyAlignment="1">
      <alignment horizontal="center"/>
    </xf>
    <xf numFmtId="165" fontId="9" fillId="0" borderId="10" xfId="0" applyNumberFormat="1" applyFont="1" applyBorder="1" applyAlignment="1">
      <alignment horizontal="center"/>
    </xf>
    <xf numFmtId="0" fontId="0" fillId="0" borderId="23" xfId="0" applyBorder="1"/>
    <xf numFmtId="0" fontId="0" fillId="10" borderId="9" xfId="0" applyFill="1" applyBorder="1"/>
    <xf numFmtId="164" fontId="0" fillId="0" borderId="0" xfId="1" applyFont="1"/>
    <xf numFmtId="0" fontId="0" fillId="0" borderId="0" xfId="0" quotePrefix="1" applyAlignment="1">
      <alignment horizontal="right"/>
    </xf>
    <xf numFmtId="0" fontId="11" fillId="6" borderId="0" xfId="0" applyFont="1" applyFill="1" applyAlignment="1">
      <alignment horizontal="center"/>
    </xf>
    <xf numFmtId="0" fontId="0" fillId="6" borderId="44" xfId="0" applyFill="1" applyBorder="1" applyAlignment="1">
      <alignment horizontal="center"/>
    </xf>
    <xf numFmtId="0" fontId="0" fillId="0" borderId="44" xfId="0" applyBorder="1" applyAlignment="1">
      <alignment horizontal="center"/>
    </xf>
    <xf numFmtId="0" fontId="6" fillId="14" borderId="44" xfId="0" applyFont="1" applyFill="1" applyBorder="1" applyAlignment="1">
      <alignment horizontal="center"/>
    </xf>
    <xf numFmtId="0" fontId="6" fillId="12" borderId="19" xfId="0" applyFont="1" applyFill="1" applyBorder="1" applyAlignment="1">
      <alignment horizontal="center"/>
    </xf>
    <xf numFmtId="0" fontId="0" fillId="12" borderId="19" xfId="0" applyFill="1" applyBorder="1" applyAlignment="1">
      <alignment horizontal="center"/>
    </xf>
    <xf numFmtId="0" fontId="2" fillId="12" borderId="21" xfId="0" applyFont="1" applyFill="1" applyBorder="1"/>
    <xf numFmtId="0" fontId="0" fillId="12" borderId="21" xfId="0" applyFill="1" applyBorder="1"/>
    <xf numFmtId="0" fontId="5" fillId="12" borderId="15" xfId="0" applyFont="1" applyFill="1" applyBorder="1"/>
    <xf numFmtId="0" fontId="4" fillId="12" borderId="36" xfId="0" applyFont="1" applyFill="1" applyBorder="1"/>
    <xf numFmtId="0" fontId="5" fillId="7" borderId="30" xfId="0" applyFont="1" applyFill="1" applyBorder="1"/>
    <xf numFmtId="0" fontId="4" fillId="7" borderId="8" xfId="0" applyFont="1" applyFill="1" applyBorder="1"/>
    <xf numFmtId="9" fontId="6" fillId="14" borderId="45" xfId="2" applyFont="1" applyFill="1" applyBorder="1" applyAlignment="1">
      <alignment horizontal="center"/>
    </xf>
    <xf numFmtId="0" fontId="0" fillId="6" borderId="46" xfId="0" applyFill="1" applyBorder="1" applyAlignment="1">
      <alignment horizontal="center"/>
    </xf>
    <xf numFmtId="0" fontId="0" fillId="0" borderId="46" xfId="0" applyBorder="1" applyAlignment="1">
      <alignment horizontal="center"/>
    </xf>
    <xf numFmtId="0" fontId="6" fillId="14" borderId="46" xfId="0" applyFont="1" applyFill="1" applyBorder="1" applyAlignment="1">
      <alignment horizontal="center"/>
    </xf>
    <xf numFmtId="0" fontId="4" fillId="8" borderId="47" xfId="0" applyFont="1" applyFill="1" applyBorder="1"/>
    <xf numFmtId="9" fontId="6" fillId="14" borderId="48" xfId="2" applyFont="1" applyFill="1" applyBorder="1" applyAlignment="1">
      <alignment horizontal="center"/>
    </xf>
    <xf numFmtId="0" fontId="4" fillId="8" borderId="49" xfId="0" applyFont="1" applyFill="1" applyBorder="1"/>
    <xf numFmtId="9" fontId="6" fillId="14" borderId="50" xfId="2" applyFont="1" applyFill="1" applyBorder="1" applyAlignment="1">
      <alignment horizontal="center"/>
    </xf>
    <xf numFmtId="0" fontId="0" fillId="6" borderId="51" xfId="0" applyFill="1" applyBorder="1" applyAlignment="1">
      <alignment horizontal="center"/>
    </xf>
    <xf numFmtId="0" fontId="0" fillId="0" borderId="51" xfId="0" applyBorder="1" applyAlignment="1">
      <alignment horizontal="center"/>
    </xf>
    <xf numFmtId="0" fontId="6" fillId="14" borderId="51" xfId="0" applyFont="1" applyFill="1" applyBorder="1" applyAlignment="1">
      <alignment horizontal="center"/>
    </xf>
    <xf numFmtId="0" fontId="2" fillId="14" borderId="52" xfId="0" applyFont="1" applyFill="1" applyBorder="1"/>
    <xf numFmtId="0" fontId="2" fillId="14" borderId="53" xfId="0" applyFont="1" applyFill="1" applyBorder="1"/>
    <xf numFmtId="0" fontId="2" fillId="14" borderId="54" xfId="0" applyFont="1" applyFill="1" applyBorder="1"/>
    <xf numFmtId="0" fontId="5" fillId="0" borderId="45" xfId="0" applyFont="1" applyBorder="1"/>
    <xf numFmtId="0" fontId="5" fillId="0" borderId="48" xfId="0" applyFont="1" applyBorder="1"/>
    <xf numFmtId="0" fontId="5" fillId="0" borderId="50" xfId="0" applyFont="1" applyBorder="1"/>
    <xf numFmtId="0" fontId="0" fillId="14" borderId="53" xfId="0" applyFill="1" applyBorder="1"/>
    <xf numFmtId="0" fontId="0" fillId="14" borderId="55" xfId="0" applyFill="1" applyBorder="1"/>
    <xf numFmtId="0" fontId="0" fillId="14" borderId="56" xfId="0" applyFill="1" applyBorder="1"/>
    <xf numFmtId="1" fontId="0" fillId="10" borderId="38" xfId="0" applyNumberFormat="1" applyFill="1" applyBorder="1" applyAlignment="1">
      <alignment horizontal="center" wrapText="1"/>
    </xf>
    <xf numFmtId="1" fontId="0" fillId="11" borderId="38" xfId="0" applyNumberFormat="1" applyFill="1" applyBorder="1" applyAlignment="1">
      <alignment horizontal="center" wrapText="1"/>
    </xf>
    <xf numFmtId="1" fontId="0" fillId="12" borderId="38" xfId="0" applyNumberFormat="1" applyFill="1" applyBorder="1" applyAlignment="1">
      <alignment horizontal="center" wrapText="1"/>
    </xf>
    <xf numFmtId="1" fontId="0" fillId="6" borderId="38" xfId="0" applyNumberFormat="1" applyFill="1" applyBorder="1" applyAlignment="1">
      <alignment horizontal="center" wrapText="1"/>
    </xf>
    <xf numFmtId="1" fontId="0" fillId="16" borderId="38" xfId="0" applyNumberFormat="1" applyFill="1" applyBorder="1" applyAlignment="1">
      <alignment horizontal="center" wrapText="1"/>
    </xf>
    <xf numFmtId="1" fontId="3" fillId="0" borderId="41" xfId="0" applyNumberFormat="1" applyFont="1" applyBorder="1" applyAlignment="1">
      <alignment horizontal="center"/>
    </xf>
    <xf numFmtId="0" fontId="0" fillId="0" borderId="0" xfId="0" applyAlignment="1">
      <alignment vertical="center" wrapText="1"/>
    </xf>
    <xf numFmtId="0" fontId="0" fillId="0" borderId="0" xfId="0" applyAlignment="1">
      <alignment wrapText="1"/>
    </xf>
    <xf numFmtId="0" fontId="13" fillId="11" borderId="26" xfId="0" applyFont="1" applyFill="1" applyBorder="1" applyAlignment="1">
      <alignment horizontal="center"/>
    </xf>
    <xf numFmtId="0" fontId="14" fillId="3" borderId="6" xfId="0" applyFont="1" applyFill="1" applyBorder="1" applyAlignment="1">
      <alignment horizontal="center"/>
    </xf>
    <xf numFmtId="0" fontId="15" fillId="11" borderId="5" xfId="0" applyFont="1" applyFill="1" applyBorder="1" applyAlignment="1">
      <alignment horizontal="center"/>
    </xf>
    <xf numFmtId="0" fontId="13" fillId="11" borderId="5" xfId="0" applyFont="1" applyFill="1" applyBorder="1" applyAlignment="1">
      <alignment horizontal="center"/>
    </xf>
    <xf numFmtId="0" fontId="16" fillId="11" borderId="6" xfId="0" applyFont="1" applyFill="1" applyBorder="1"/>
    <xf numFmtId="0" fontId="13" fillId="11" borderId="6" xfId="0" applyFont="1" applyFill="1" applyBorder="1"/>
    <xf numFmtId="0" fontId="17" fillId="11" borderId="29" xfId="0" applyFont="1" applyFill="1" applyBorder="1"/>
    <xf numFmtId="0" fontId="18" fillId="11" borderId="7" xfId="0" applyFont="1" applyFill="1" applyBorder="1"/>
    <xf numFmtId="0" fontId="13" fillId="0" borderId="0" xfId="0" applyFont="1"/>
    <xf numFmtId="165" fontId="13" fillId="2" borderId="25" xfId="1" applyNumberFormat="1" applyFont="1" applyFill="1" applyBorder="1" applyAlignment="1">
      <alignment horizontal="center"/>
    </xf>
    <xf numFmtId="0" fontId="14" fillId="2" borderId="2" xfId="0" applyFont="1" applyFill="1" applyBorder="1" applyAlignment="1">
      <alignment horizontal="center"/>
    </xf>
    <xf numFmtId="9" fontId="15" fillId="13" borderId="1" xfId="2" applyFont="1" applyFill="1" applyBorder="1" applyAlignment="1">
      <alignment horizontal="center"/>
    </xf>
    <xf numFmtId="0" fontId="13" fillId="6" borderId="3" xfId="0" applyFont="1" applyFill="1" applyBorder="1" applyAlignment="1">
      <alignment horizontal="center"/>
    </xf>
    <xf numFmtId="0" fontId="13" fillId="0" borderId="3" xfId="0" applyFont="1" applyBorder="1" applyAlignment="1">
      <alignment horizontal="center"/>
    </xf>
    <xf numFmtId="0" fontId="15" fillId="13" borderId="1" xfId="0" applyFont="1" applyFill="1" applyBorder="1" applyAlignment="1">
      <alignment horizontal="center"/>
    </xf>
    <xf numFmtId="0" fontId="17" fillId="13" borderId="4" xfId="0" applyFont="1" applyFill="1" applyBorder="1" applyAlignment="1">
      <alignment horizontal="center"/>
    </xf>
    <xf numFmtId="0" fontId="13" fillId="13" borderId="4" xfId="0" applyFont="1" applyFill="1" applyBorder="1"/>
    <xf numFmtId="0" fontId="17" fillId="0" borderId="30" xfId="0" applyFont="1" applyBorder="1"/>
    <xf numFmtId="0" fontId="18" fillId="8" borderId="8" xfId="0" applyFont="1" applyFill="1" applyBorder="1"/>
    <xf numFmtId="165" fontId="13" fillId="2" borderId="24" xfId="1" applyNumberFormat="1" applyFont="1" applyFill="1" applyBorder="1" applyAlignment="1">
      <alignment horizontal="center"/>
    </xf>
    <xf numFmtId="0" fontId="14" fillId="2" borderId="22" xfId="0" applyFont="1" applyFill="1" applyBorder="1" applyAlignment="1">
      <alignment horizontal="center"/>
    </xf>
    <xf numFmtId="9" fontId="15" fillId="13" borderId="13" xfId="2" applyFont="1" applyFill="1" applyBorder="1" applyAlignment="1">
      <alignment horizontal="center"/>
    </xf>
    <xf numFmtId="0" fontId="13" fillId="6" borderId="13" xfId="0" applyFont="1" applyFill="1" applyBorder="1" applyAlignment="1">
      <alignment horizontal="center"/>
    </xf>
    <xf numFmtId="0" fontId="13" fillId="0" borderId="13" xfId="0" applyFont="1" applyBorder="1" applyAlignment="1">
      <alignment horizontal="center"/>
    </xf>
    <xf numFmtId="0" fontId="15" fillId="13" borderId="13" xfId="0" applyFont="1" applyFill="1" applyBorder="1" applyAlignment="1">
      <alignment horizontal="center"/>
    </xf>
    <xf numFmtId="0" fontId="17" fillId="13" borderId="22" xfId="0" applyFont="1" applyFill="1" applyBorder="1" applyAlignment="1">
      <alignment horizontal="center"/>
    </xf>
    <xf numFmtId="0" fontId="13" fillId="13" borderId="22" xfId="0" applyFont="1" applyFill="1" applyBorder="1"/>
    <xf numFmtId="0" fontId="17" fillId="0" borderId="17" xfId="0" applyFont="1" applyBorder="1"/>
    <xf numFmtId="0" fontId="18" fillId="8" borderId="23" xfId="0" applyFont="1" applyFill="1" applyBorder="1"/>
    <xf numFmtId="0" fontId="13" fillId="15" borderId="26" xfId="0" applyFont="1" applyFill="1" applyBorder="1" applyAlignment="1">
      <alignment horizontal="center"/>
    </xf>
    <xf numFmtId="0" fontId="15" fillId="15" borderId="5" xfId="0" applyFont="1" applyFill="1" applyBorder="1" applyAlignment="1">
      <alignment horizontal="center"/>
    </xf>
    <xf numFmtId="0" fontId="13" fillId="15" borderId="5" xfId="0" applyFont="1" applyFill="1" applyBorder="1" applyAlignment="1">
      <alignment horizontal="center"/>
    </xf>
    <xf numFmtId="0" fontId="16" fillId="15" borderId="6" xfId="0" applyFont="1" applyFill="1" applyBorder="1"/>
    <xf numFmtId="0" fontId="13" fillId="15" borderId="6" xfId="0" applyFont="1" applyFill="1" applyBorder="1"/>
    <xf numFmtId="0" fontId="17" fillId="15" borderId="29" xfId="0" applyFont="1" applyFill="1" applyBorder="1"/>
    <xf numFmtId="0" fontId="18" fillId="15" borderId="7" xfId="0" applyFont="1" applyFill="1" applyBorder="1"/>
    <xf numFmtId="165" fontId="13" fillId="2" borderId="27" xfId="1" applyNumberFormat="1" applyFont="1" applyFill="1" applyBorder="1" applyAlignment="1">
      <alignment horizontal="center"/>
    </xf>
    <xf numFmtId="0" fontId="14" fillId="2" borderId="4" xfId="0" applyFont="1" applyFill="1" applyBorder="1" applyAlignment="1">
      <alignment horizontal="center"/>
    </xf>
    <xf numFmtId="0" fontId="15" fillId="2" borderId="1" xfId="0" applyFont="1" applyFill="1" applyBorder="1" applyAlignment="1">
      <alignment horizontal="center"/>
    </xf>
    <xf numFmtId="167" fontId="13" fillId="6" borderId="3" xfId="0" applyNumberFormat="1" applyFont="1" applyFill="1" applyBorder="1" applyAlignment="1">
      <alignment horizontal="center"/>
    </xf>
    <xf numFmtId="0" fontId="15" fillId="16" borderId="1" xfId="0" applyFont="1" applyFill="1" applyBorder="1" applyAlignment="1">
      <alignment horizontal="center"/>
    </xf>
    <xf numFmtId="0" fontId="17" fillId="16" borderId="4" xfId="0" applyFont="1" applyFill="1" applyBorder="1" applyAlignment="1">
      <alignment horizontal="center"/>
    </xf>
    <xf numFmtId="0" fontId="13" fillId="16" borderId="4" xfId="0" applyFont="1" applyFill="1" applyBorder="1"/>
    <xf numFmtId="0" fontId="17" fillId="0" borderId="31" xfId="0" applyFont="1" applyBorder="1"/>
    <xf numFmtId="0" fontId="18" fillId="8" borderId="9" xfId="0" applyFont="1" applyFill="1" applyBorder="1"/>
    <xf numFmtId="165" fontId="13" fillId="2" borderId="28" xfId="1" applyNumberFormat="1" applyFont="1" applyFill="1" applyBorder="1" applyAlignment="1">
      <alignment horizontal="center"/>
    </xf>
    <xf numFmtId="0" fontId="14" fillId="2" borderId="10" xfId="0" applyFont="1" applyFill="1" applyBorder="1" applyAlignment="1">
      <alignment horizontal="center"/>
    </xf>
    <xf numFmtId="0" fontId="15" fillId="2" borderId="13" xfId="0" applyFont="1" applyFill="1" applyBorder="1" applyAlignment="1">
      <alignment horizontal="center"/>
    </xf>
    <xf numFmtId="167" fontId="13" fillId="6" borderId="13" xfId="0" applyNumberFormat="1" applyFont="1" applyFill="1" applyBorder="1" applyAlignment="1">
      <alignment horizontal="center"/>
    </xf>
    <xf numFmtId="0" fontId="13" fillId="0" borderId="34" xfId="0" applyFont="1" applyBorder="1" applyAlignment="1">
      <alignment horizontal="center"/>
    </xf>
    <xf numFmtId="0" fontId="15" fillId="16" borderId="13" xfId="0" applyFont="1" applyFill="1" applyBorder="1" applyAlignment="1">
      <alignment horizontal="center"/>
    </xf>
    <xf numFmtId="0" fontId="17" fillId="16" borderId="22" xfId="0" applyFont="1" applyFill="1" applyBorder="1" applyAlignment="1">
      <alignment horizontal="center"/>
    </xf>
    <xf numFmtId="0" fontId="13" fillId="16" borderId="22" xfId="0" applyFont="1" applyFill="1" applyBorder="1"/>
    <xf numFmtId="0" fontId="17" fillId="0" borderId="37" xfId="0" applyFont="1" applyBorder="1"/>
    <xf numFmtId="0" fontId="18" fillId="8" borderId="12" xfId="0" applyFont="1" applyFill="1" applyBorder="1"/>
    <xf numFmtId="0" fontId="13" fillId="15" borderId="18" xfId="0" applyFont="1" applyFill="1" applyBorder="1" applyAlignment="1">
      <alignment horizontal="center"/>
    </xf>
    <xf numFmtId="0" fontId="14" fillId="3" borderId="19" xfId="0" applyFont="1" applyFill="1" applyBorder="1" applyAlignment="1">
      <alignment horizontal="center"/>
    </xf>
    <xf numFmtId="0" fontId="15" fillId="2" borderId="19" xfId="0" applyFont="1" applyFill="1" applyBorder="1" applyAlignment="1">
      <alignment horizontal="center"/>
    </xf>
    <xf numFmtId="167" fontId="13" fillId="6" borderId="19" xfId="0" applyNumberFormat="1" applyFont="1" applyFill="1" applyBorder="1" applyAlignment="1">
      <alignment horizontal="center"/>
    </xf>
    <xf numFmtId="0" fontId="13" fillId="0" borderId="35" xfId="0" applyFont="1" applyBorder="1" applyAlignment="1">
      <alignment horizontal="center"/>
    </xf>
    <xf numFmtId="0" fontId="15" fillId="15" borderId="19" xfId="0" applyFont="1" applyFill="1" applyBorder="1" applyAlignment="1">
      <alignment horizontal="center"/>
    </xf>
    <xf numFmtId="0" fontId="17" fillId="15" borderId="19" xfId="0" applyFont="1" applyFill="1" applyBorder="1"/>
    <xf numFmtId="0" fontId="18" fillId="15" borderId="39" xfId="0" applyFont="1" applyFill="1" applyBorder="1"/>
    <xf numFmtId="167" fontId="13" fillId="15" borderId="5" xfId="0" applyNumberFormat="1" applyFont="1" applyFill="1" applyBorder="1" applyAlignment="1">
      <alignment horizontal="center"/>
    </xf>
    <xf numFmtId="0" fontId="19" fillId="0" borderId="3" xfId="0" applyFont="1" applyBorder="1" applyAlignment="1">
      <alignment horizontal="center"/>
    </xf>
    <xf numFmtId="0" fontId="15" fillId="2" borderId="11" xfId="0" applyFont="1" applyFill="1" applyBorder="1" applyAlignment="1">
      <alignment horizontal="center"/>
    </xf>
    <xf numFmtId="0" fontId="15" fillId="16" borderId="11" xfId="0" applyFont="1" applyFill="1" applyBorder="1" applyAlignment="1">
      <alignment horizontal="center"/>
    </xf>
    <xf numFmtId="0" fontId="17" fillId="16" borderId="10" xfId="0" applyFont="1" applyFill="1" applyBorder="1" applyAlignment="1">
      <alignment horizontal="center"/>
    </xf>
    <xf numFmtId="0" fontId="13" fillId="16" borderId="10" xfId="0" applyFont="1" applyFill="1" applyBorder="1"/>
    <xf numFmtId="0" fontId="13" fillId="10" borderId="26" xfId="0" applyFont="1" applyFill="1" applyBorder="1" applyAlignment="1">
      <alignment horizontal="center"/>
    </xf>
    <xf numFmtId="0" fontId="15" fillId="2" borderId="5" xfId="0" applyFont="1" applyFill="1" applyBorder="1" applyAlignment="1">
      <alignment horizontal="center"/>
    </xf>
    <xf numFmtId="0" fontId="13" fillId="6" borderId="5" xfId="0" applyFont="1" applyFill="1" applyBorder="1" applyAlignment="1">
      <alignment horizontal="center"/>
    </xf>
    <xf numFmtId="0" fontId="13" fillId="0" borderId="5" xfId="0" applyFont="1" applyBorder="1" applyAlignment="1">
      <alignment horizontal="center"/>
    </xf>
    <xf numFmtId="0" fontId="15" fillId="10" borderId="5" xfId="0" applyFont="1" applyFill="1" applyBorder="1" applyAlignment="1">
      <alignment horizontal="center"/>
    </xf>
    <xf numFmtId="0" fontId="16" fillId="10" borderId="6" xfId="0" applyFont="1" applyFill="1" applyBorder="1"/>
    <xf numFmtId="0" fontId="13" fillId="10" borderId="7" xfId="0" applyFont="1" applyFill="1" applyBorder="1"/>
    <xf numFmtId="0" fontId="17" fillId="0" borderId="29" xfId="0" applyFont="1" applyBorder="1"/>
    <xf numFmtId="0" fontId="18" fillId="8" borderId="7" xfId="0" applyFont="1" applyFill="1" applyBorder="1"/>
    <xf numFmtId="0" fontId="13" fillId="10" borderId="24" xfId="0" applyFont="1" applyFill="1" applyBorder="1" applyAlignment="1">
      <alignment horizontal="center"/>
    </xf>
    <xf numFmtId="0" fontId="14" fillId="3" borderId="10" xfId="0" applyFont="1" applyFill="1" applyBorder="1" applyAlignment="1">
      <alignment horizontal="center"/>
    </xf>
    <xf numFmtId="0" fontId="15" fillId="10" borderId="11" xfId="0" applyFont="1" applyFill="1" applyBorder="1" applyAlignment="1">
      <alignment horizontal="center"/>
    </xf>
    <xf numFmtId="0" fontId="16" fillId="10" borderId="10" xfId="0" applyFont="1" applyFill="1" applyBorder="1"/>
    <xf numFmtId="0" fontId="13" fillId="10" borderId="12" xfId="0" applyFont="1" applyFill="1" applyBorder="1"/>
    <xf numFmtId="0" fontId="16" fillId="10" borderId="4" xfId="0" applyFont="1" applyFill="1" applyBorder="1"/>
    <xf numFmtId="0" fontId="13" fillId="10" borderId="25" xfId="0" applyFont="1" applyFill="1" applyBorder="1" applyAlignment="1">
      <alignment horizontal="center"/>
    </xf>
    <xf numFmtId="0" fontId="14" fillId="3" borderId="4" xfId="0" applyFont="1" applyFill="1" applyBorder="1" applyAlignment="1">
      <alignment horizontal="center"/>
    </xf>
    <xf numFmtId="0" fontId="15" fillId="10" borderId="1" xfId="0" applyFont="1" applyFill="1" applyBorder="1" applyAlignment="1">
      <alignment horizontal="center"/>
    </xf>
    <xf numFmtId="0" fontId="13" fillId="10" borderId="9" xfId="0" applyFont="1" applyFill="1" applyBorder="1"/>
    <xf numFmtId="0" fontId="15" fillId="7" borderId="3" xfId="0" applyFont="1" applyFill="1" applyBorder="1" applyAlignment="1">
      <alignment horizontal="center"/>
    </xf>
    <xf numFmtId="0" fontId="13" fillId="7" borderId="3" xfId="0" applyFont="1" applyFill="1" applyBorder="1" applyAlignment="1">
      <alignment horizontal="center"/>
    </xf>
    <xf numFmtId="0" fontId="16" fillId="7" borderId="2" xfId="0" applyFont="1" applyFill="1" applyBorder="1"/>
    <xf numFmtId="0" fontId="13" fillId="7" borderId="2" xfId="0" applyFont="1" applyFill="1" applyBorder="1"/>
    <xf numFmtId="9" fontId="15" fillId="6" borderId="1" xfId="2" applyFont="1" applyFill="1" applyBorder="1" applyAlignment="1">
      <alignment horizontal="center"/>
    </xf>
    <xf numFmtId="0" fontId="15" fillId="6" borderId="1" xfId="0" applyFont="1" applyFill="1" applyBorder="1" applyAlignment="1">
      <alignment horizontal="center"/>
    </xf>
    <xf numFmtId="0" fontId="17" fillId="6" borderId="4" xfId="0" applyFont="1" applyFill="1" applyBorder="1" applyAlignment="1">
      <alignment horizontal="center"/>
    </xf>
    <xf numFmtId="0" fontId="13" fillId="6" borderId="4" xfId="0" applyFont="1" applyFill="1" applyBorder="1"/>
    <xf numFmtId="9" fontId="15" fillId="6" borderId="35" xfId="2" applyFont="1" applyFill="1" applyBorder="1" applyAlignment="1">
      <alignment horizontal="center"/>
    </xf>
    <xf numFmtId="0" fontId="15" fillId="6" borderId="35" xfId="0" applyFont="1" applyFill="1" applyBorder="1" applyAlignment="1">
      <alignment horizontal="center"/>
    </xf>
    <xf numFmtId="0" fontId="17" fillId="6" borderId="33" xfId="0" applyFont="1" applyFill="1" applyBorder="1" applyAlignment="1">
      <alignment horizontal="center"/>
    </xf>
    <xf numFmtId="0" fontId="13" fillId="6" borderId="33" xfId="0" applyFont="1" applyFill="1" applyBorder="1"/>
    <xf numFmtId="9" fontId="15" fillId="6" borderId="11" xfId="2" applyFont="1" applyFill="1" applyBorder="1" applyAlignment="1">
      <alignment horizontal="center"/>
    </xf>
    <xf numFmtId="0" fontId="15" fillId="6" borderId="11" xfId="0" applyFont="1" applyFill="1" applyBorder="1" applyAlignment="1">
      <alignment horizontal="center"/>
    </xf>
    <xf numFmtId="0" fontId="17" fillId="6" borderId="10" xfId="0" applyFont="1" applyFill="1" applyBorder="1" applyAlignment="1">
      <alignment horizontal="center"/>
    </xf>
    <xf numFmtId="0" fontId="13" fillId="6" borderId="10" xfId="0" applyFont="1" applyFill="1" applyBorder="1"/>
    <xf numFmtId="0" fontId="13" fillId="12" borderId="26" xfId="0" applyFont="1" applyFill="1" applyBorder="1" applyAlignment="1">
      <alignment horizontal="center"/>
    </xf>
    <xf numFmtId="0" fontId="15" fillId="12" borderId="5" xfId="0" applyFont="1" applyFill="1" applyBorder="1" applyAlignment="1">
      <alignment horizontal="center"/>
    </xf>
    <xf numFmtId="0" fontId="13" fillId="12" borderId="5" xfId="0" applyFont="1" applyFill="1" applyBorder="1" applyAlignment="1">
      <alignment horizontal="center"/>
    </xf>
    <xf numFmtId="0" fontId="16" fillId="12" borderId="6" xfId="0" applyFont="1" applyFill="1" applyBorder="1"/>
    <xf numFmtId="0" fontId="13" fillId="12" borderId="6" xfId="0" applyFont="1" applyFill="1" applyBorder="1"/>
    <xf numFmtId="0" fontId="17" fillId="12" borderId="29" xfId="0" applyFont="1" applyFill="1" applyBorder="1"/>
    <xf numFmtId="0" fontId="18" fillId="12" borderId="7" xfId="0" applyFont="1" applyFill="1" applyBorder="1"/>
    <xf numFmtId="9" fontId="15" fillId="14" borderId="1" xfId="2" applyFont="1" applyFill="1" applyBorder="1" applyAlignment="1">
      <alignment horizontal="center"/>
    </xf>
    <xf numFmtId="0" fontId="15" fillId="14" borderId="1" xfId="0" applyFont="1" applyFill="1" applyBorder="1" applyAlignment="1">
      <alignment horizontal="center"/>
    </xf>
    <xf numFmtId="0" fontId="16" fillId="14" borderId="4" xfId="0" applyFont="1" applyFill="1" applyBorder="1"/>
    <xf numFmtId="0" fontId="13" fillId="14" borderId="4" xfId="0" applyFont="1" applyFill="1" applyBorder="1"/>
    <xf numFmtId="9" fontId="15" fillId="14" borderId="11" xfId="2" applyFont="1" applyFill="1" applyBorder="1" applyAlignment="1">
      <alignment horizontal="center"/>
    </xf>
    <xf numFmtId="0" fontId="15" fillId="14" borderId="11" xfId="0" applyFont="1" applyFill="1" applyBorder="1" applyAlignment="1">
      <alignment horizontal="center"/>
    </xf>
    <xf numFmtId="0" fontId="16" fillId="14" borderId="10" xfId="0" applyFont="1" applyFill="1" applyBorder="1"/>
    <xf numFmtId="0" fontId="13" fillId="14" borderId="10" xfId="0" applyFont="1" applyFill="1" applyBorder="1"/>
    <xf numFmtId="0" fontId="0" fillId="0" borderId="0" xfId="0" applyAlignment="1">
      <alignment horizontal="center" vertical="center" wrapText="1"/>
    </xf>
    <xf numFmtId="0" fontId="20" fillId="0" borderId="0" xfId="0" applyFont="1"/>
    <xf numFmtId="0" fontId="0" fillId="0" borderId="0" xfId="0" applyAlignment="1">
      <alignment horizontal="center" vertical="center"/>
    </xf>
    <xf numFmtId="0" fontId="0" fillId="0" borderId="60" xfId="0" applyBorder="1" applyAlignment="1">
      <alignment horizontal="center" vertical="center"/>
    </xf>
    <xf numFmtId="0" fontId="0" fillId="10" borderId="5" xfId="0" applyFill="1" applyBorder="1" applyAlignment="1">
      <alignment horizontal="center" vertical="center" wrapText="1"/>
    </xf>
    <xf numFmtId="0" fontId="0" fillId="10" borderId="5" xfId="0" applyFill="1" applyBorder="1" applyAlignment="1">
      <alignment horizontal="center" vertical="center"/>
    </xf>
    <xf numFmtId="0" fontId="0" fillId="10" borderId="63" xfId="0" applyFill="1" applyBorder="1" applyAlignment="1">
      <alignment horizontal="left" vertical="center" wrapText="1"/>
    </xf>
    <xf numFmtId="0" fontId="0" fillId="10" borderId="1" xfId="0" applyFill="1" applyBorder="1" applyAlignment="1">
      <alignment horizontal="center" vertical="center" wrapText="1"/>
    </xf>
    <xf numFmtId="0" fontId="0" fillId="10" borderId="1" xfId="0" applyFill="1" applyBorder="1" applyAlignment="1">
      <alignment horizontal="center" vertical="center"/>
    </xf>
    <xf numFmtId="0" fontId="0" fillId="10" borderId="64" xfId="0" applyFill="1" applyBorder="1" applyAlignment="1">
      <alignment horizontal="left" vertical="center" wrapText="1"/>
    </xf>
    <xf numFmtId="0" fontId="0" fillId="10" borderId="11" xfId="0" applyFill="1" applyBorder="1" applyAlignment="1">
      <alignment horizontal="center" vertical="center" wrapText="1"/>
    </xf>
    <xf numFmtId="0" fontId="0" fillId="10" borderId="11" xfId="0" applyFill="1" applyBorder="1" applyAlignment="1">
      <alignment horizontal="center" vertical="center"/>
    </xf>
    <xf numFmtId="0" fontId="0" fillId="10" borderId="65" xfId="0" applyFill="1" applyBorder="1" applyAlignment="1">
      <alignment horizontal="left" vertical="center" wrapText="1"/>
    </xf>
    <xf numFmtId="0" fontId="0" fillId="18" borderId="1" xfId="0" applyFill="1" applyBorder="1" applyAlignment="1">
      <alignment horizontal="center" vertical="center" wrapText="1"/>
    </xf>
    <xf numFmtId="0" fontId="0" fillId="18" borderId="1" xfId="0" applyFill="1" applyBorder="1" applyAlignment="1">
      <alignment horizontal="center" vertical="center"/>
    </xf>
    <xf numFmtId="0" fontId="0" fillId="18" borderId="64" xfId="0" applyFill="1" applyBorder="1" applyAlignment="1">
      <alignment horizontal="left" vertical="center" wrapText="1"/>
    </xf>
    <xf numFmtId="0" fontId="0" fillId="6" borderId="5" xfId="0" applyFill="1" applyBorder="1" applyAlignment="1">
      <alignment horizontal="center" vertical="center" wrapText="1"/>
    </xf>
    <xf numFmtId="0" fontId="0" fillId="6" borderId="5" xfId="0" applyFill="1" applyBorder="1" applyAlignment="1">
      <alignment horizontal="center" vertical="center"/>
    </xf>
    <xf numFmtId="0" fontId="0" fillId="6" borderId="63" xfId="0" applyFill="1" applyBorder="1" applyAlignment="1">
      <alignment horizontal="left" vertical="center" wrapText="1"/>
    </xf>
    <xf numFmtId="0" fontId="0" fillId="6" borderId="11" xfId="0" applyFill="1" applyBorder="1" applyAlignment="1">
      <alignment horizontal="center" vertical="center" wrapText="1"/>
    </xf>
    <xf numFmtId="0" fontId="0" fillId="6" borderId="11" xfId="0" applyFill="1" applyBorder="1" applyAlignment="1">
      <alignment horizontal="center" vertical="center"/>
    </xf>
    <xf numFmtId="0" fontId="0" fillId="6" borderId="65" xfId="0" applyFill="1" applyBorder="1" applyAlignment="1">
      <alignment horizontal="left" vertical="center" wrapText="1"/>
    </xf>
    <xf numFmtId="0" fontId="0" fillId="13" borderId="1" xfId="0" applyFill="1" applyBorder="1" applyAlignment="1">
      <alignment horizontal="center" vertical="center" wrapText="1"/>
    </xf>
    <xf numFmtId="0" fontId="0" fillId="13" borderId="1" xfId="0" applyFill="1" applyBorder="1" applyAlignment="1">
      <alignment horizontal="center" vertical="center"/>
    </xf>
    <xf numFmtId="0" fontId="0" fillId="13" borderId="64" xfId="0" applyFill="1" applyBorder="1" applyAlignment="1">
      <alignment horizontal="left" vertical="center" wrapText="1"/>
    </xf>
    <xf numFmtId="0" fontId="0" fillId="19" borderId="5" xfId="0" applyFill="1" applyBorder="1" applyAlignment="1">
      <alignment horizontal="center" vertical="center" wrapText="1"/>
    </xf>
    <xf numFmtId="0" fontId="0" fillId="19" borderId="5" xfId="0" applyFill="1" applyBorder="1" applyAlignment="1">
      <alignment horizontal="center" vertical="center"/>
    </xf>
    <xf numFmtId="0" fontId="0" fillId="19" borderId="63" xfId="0" applyFill="1" applyBorder="1" applyAlignment="1">
      <alignment horizontal="left" vertical="center" wrapText="1"/>
    </xf>
    <xf numFmtId="0" fontId="0" fillId="19" borderId="1" xfId="0" applyFill="1" applyBorder="1" applyAlignment="1">
      <alignment horizontal="center" vertical="center" wrapText="1"/>
    </xf>
    <xf numFmtId="0" fontId="0" fillId="19" borderId="1" xfId="0" applyFill="1" applyBorder="1" applyAlignment="1">
      <alignment horizontal="center" vertical="center"/>
    </xf>
    <xf numFmtId="0" fontId="0" fillId="19" borderId="64" xfId="0" applyFill="1" applyBorder="1" applyAlignment="1">
      <alignment horizontal="left" vertical="center" wrapText="1"/>
    </xf>
    <xf numFmtId="0" fontId="0" fillId="19" borderId="11" xfId="0" applyFill="1" applyBorder="1" applyAlignment="1">
      <alignment horizontal="center" vertical="center" wrapText="1"/>
    </xf>
    <xf numFmtId="0" fontId="0" fillId="19" borderId="11" xfId="0" applyFill="1" applyBorder="1" applyAlignment="1">
      <alignment horizontal="center" vertical="center"/>
    </xf>
    <xf numFmtId="0" fontId="0" fillId="19" borderId="65" xfId="0" applyFill="1" applyBorder="1" applyAlignment="1">
      <alignment horizontal="left" vertical="center" wrapText="1"/>
    </xf>
    <xf numFmtId="0" fontId="0" fillId="8" borderId="1" xfId="0" applyFill="1" applyBorder="1" applyAlignment="1">
      <alignment horizontal="center" vertical="center" wrapText="1"/>
    </xf>
    <xf numFmtId="0" fontId="0" fillId="8" borderId="1" xfId="0" applyFill="1" applyBorder="1" applyAlignment="1">
      <alignment horizontal="center" vertical="center"/>
    </xf>
    <xf numFmtId="0" fontId="0" fillId="8" borderId="64" xfId="0" applyFill="1" applyBorder="1" applyAlignment="1">
      <alignment horizontal="left" vertical="center" wrapText="1"/>
    </xf>
    <xf numFmtId="0" fontId="0" fillId="14" borderId="5" xfId="0" applyFill="1" applyBorder="1" applyAlignment="1">
      <alignment horizontal="center" vertical="center"/>
    </xf>
    <xf numFmtId="0" fontId="0" fillId="14" borderId="1" xfId="0" applyFill="1" applyBorder="1" applyAlignment="1">
      <alignment horizontal="center" vertical="center"/>
    </xf>
    <xf numFmtId="0" fontId="0" fillId="14" borderId="11" xfId="0" applyFill="1" applyBorder="1" applyAlignment="1">
      <alignment horizontal="center" vertical="center"/>
    </xf>
    <xf numFmtId="0" fontId="0" fillId="5" borderId="26" xfId="0" applyFill="1" applyBorder="1" applyAlignment="1">
      <alignment horizontal="center" vertical="center"/>
    </xf>
    <xf numFmtId="0" fontId="0" fillId="5" borderId="5" xfId="0" applyFill="1" applyBorder="1" applyAlignment="1">
      <alignment horizontal="center" vertical="center"/>
    </xf>
    <xf numFmtId="9" fontId="0" fillId="5" borderId="58" xfId="2" applyFont="1" applyFill="1" applyBorder="1" applyAlignment="1">
      <alignment horizontal="center" vertical="center" wrapText="1"/>
    </xf>
    <xf numFmtId="0" fontId="0" fillId="20" borderId="27" xfId="0" applyFill="1" applyBorder="1" applyAlignment="1">
      <alignment horizontal="center" vertical="center"/>
    </xf>
    <xf numFmtId="0" fontId="0" fillId="20" borderId="1" xfId="0" applyFill="1" applyBorder="1" applyAlignment="1">
      <alignment horizontal="center" vertical="center"/>
    </xf>
    <xf numFmtId="9" fontId="0" fillId="20" borderId="59" xfId="2" applyFont="1" applyFill="1" applyBorder="1" applyAlignment="1">
      <alignment horizontal="center" vertical="center" wrapText="1"/>
    </xf>
    <xf numFmtId="0" fontId="0" fillId="14" borderId="27" xfId="0" applyFill="1" applyBorder="1" applyAlignment="1">
      <alignment horizontal="center" vertical="center"/>
    </xf>
    <xf numFmtId="9" fontId="0" fillId="14" borderId="59" xfId="2" applyFont="1" applyFill="1" applyBorder="1" applyAlignment="1">
      <alignment horizontal="center" vertical="center" wrapText="1"/>
    </xf>
    <xf numFmtId="0" fontId="0" fillId="0" borderId="68" xfId="0" applyBorder="1" applyAlignment="1">
      <alignment horizontal="center" vertical="center"/>
    </xf>
    <xf numFmtId="9" fontId="0" fillId="0" borderId="39" xfId="2" applyFont="1" applyBorder="1" applyAlignment="1">
      <alignment horizontal="center" vertical="center"/>
    </xf>
    <xf numFmtId="0" fontId="0" fillId="22" borderId="26" xfId="0" applyFill="1" applyBorder="1" applyAlignment="1">
      <alignment horizontal="center" vertical="center"/>
    </xf>
    <xf numFmtId="0" fontId="0" fillId="22" borderId="5" xfId="0" applyFill="1" applyBorder="1" applyAlignment="1">
      <alignment horizontal="center" vertical="center"/>
    </xf>
    <xf numFmtId="9" fontId="0" fillId="22" borderId="58" xfId="2" applyFont="1" applyFill="1" applyBorder="1" applyAlignment="1">
      <alignment horizontal="center" vertical="center" wrapText="1"/>
    </xf>
    <xf numFmtId="0" fontId="0" fillId="22" borderId="27" xfId="0" applyFill="1" applyBorder="1" applyAlignment="1">
      <alignment horizontal="center" vertical="center"/>
    </xf>
    <xf numFmtId="0" fontId="0" fillId="22" borderId="1" xfId="0" applyFill="1" applyBorder="1" applyAlignment="1">
      <alignment horizontal="center" vertical="center"/>
    </xf>
    <xf numFmtId="9" fontId="0" fillId="22" borderId="59" xfId="2" applyFont="1" applyFill="1" applyBorder="1" applyAlignment="1">
      <alignment horizontal="center" vertical="center" wrapText="1"/>
    </xf>
    <xf numFmtId="0" fontId="0" fillId="22" borderId="28" xfId="0" applyFill="1" applyBorder="1" applyAlignment="1">
      <alignment horizontal="center" vertical="center"/>
    </xf>
    <xf numFmtId="0" fontId="0" fillId="22" borderId="11" xfId="0" applyFill="1" applyBorder="1" applyAlignment="1">
      <alignment horizontal="center" vertical="center"/>
    </xf>
    <xf numFmtId="9" fontId="0" fillId="22" borderId="60" xfId="2" applyFont="1" applyFill="1" applyBorder="1" applyAlignment="1">
      <alignment horizontal="center" vertical="center" wrapText="1"/>
    </xf>
    <xf numFmtId="0" fontId="0" fillId="23" borderId="68" xfId="0" applyFill="1" applyBorder="1" applyAlignment="1">
      <alignment horizontal="center" vertical="center"/>
    </xf>
    <xf numFmtId="0" fontId="0" fillId="23" borderId="69" xfId="0" applyFill="1" applyBorder="1" applyAlignment="1">
      <alignment horizontal="center" vertical="center"/>
    </xf>
    <xf numFmtId="9" fontId="0" fillId="23" borderId="39" xfId="2" applyFont="1" applyFill="1" applyBorder="1" applyAlignment="1">
      <alignment horizontal="center" vertical="center" wrapText="1"/>
    </xf>
    <xf numFmtId="0" fontId="0" fillId="20" borderId="5" xfId="0" applyFill="1" applyBorder="1" applyAlignment="1">
      <alignment horizontal="center" vertical="center"/>
    </xf>
    <xf numFmtId="0" fontId="0" fillId="20" borderId="11" xfId="0" applyFill="1" applyBorder="1" applyAlignment="1">
      <alignment horizontal="center" vertical="center"/>
    </xf>
    <xf numFmtId="0" fontId="0" fillId="4" borderId="1" xfId="0" applyFill="1" applyBorder="1" applyAlignment="1">
      <alignment horizontal="center" vertical="center" wrapText="1"/>
    </xf>
    <xf numFmtId="0" fontId="0" fillId="4" borderId="1" xfId="0" applyFill="1" applyBorder="1" applyAlignment="1">
      <alignment horizontal="center" vertical="center"/>
    </xf>
    <xf numFmtId="0" fontId="0" fillId="4" borderId="64" xfId="0" applyFill="1" applyBorder="1" applyAlignment="1">
      <alignment horizontal="left" vertical="center" wrapText="1"/>
    </xf>
    <xf numFmtId="0" fontId="0" fillId="7" borderId="5" xfId="0" applyFill="1" applyBorder="1" applyAlignment="1">
      <alignment horizontal="center" vertical="center" wrapText="1"/>
    </xf>
    <xf numFmtId="0" fontId="0" fillId="7" borderId="5" xfId="0" applyFill="1" applyBorder="1" applyAlignment="1">
      <alignment horizontal="center" vertical="center"/>
    </xf>
    <xf numFmtId="0" fontId="0" fillId="7" borderId="1" xfId="0" applyFill="1" applyBorder="1" applyAlignment="1">
      <alignment horizontal="center" vertical="center" wrapText="1"/>
    </xf>
    <xf numFmtId="0" fontId="0" fillId="7" borderId="1" xfId="0" applyFill="1" applyBorder="1" applyAlignment="1">
      <alignment horizontal="center" vertical="center"/>
    </xf>
    <xf numFmtId="0" fontId="0" fillId="7" borderId="64" xfId="0" applyFill="1" applyBorder="1" applyAlignment="1">
      <alignment horizontal="left" vertical="center" wrapText="1"/>
    </xf>
    <xf numFmtId="0" fontId="0" fillId="7" borderId="64" xfId="0" applyFill="1" applyBorder="1" applyAlignment="1">
      <alignment horizontal="left" vertical="center"/>
    </xf>
    <xf numFmtId="0" fontId="0" fillId="11" borderId="1" xfId="0" applyFill="1" applyBorder="1" applyAlignment="1">
      <alignment horizontal="center" vertical="center" wrapText="1"/>
    </xf>
    <xf numFmtId="0" fontId="0" fillId="11" borderId="1" xfId="0" applyFill="1" applyBorder="1" applyAlignment="1">
      <alignment horizontal="center" vertical="center"/>
    </xf>
    <xf numFmtId="0" fontId="0" fillId="11" borderId="64" xfId="0" applyFill="1" applyBorder="1" applyAlignment="1">
      <alignment horizontal="left" vertical="center" wrapText="1"/>
    </xf>
    <xf numFmtId="0" fontId="0" fillId="12" borderId="5" xfId="0" applyFill="1" applyBorder="1" applyAlignment="1">
      <alignment horizontal="center" vertical="center" wrapText="1"/>
    </xf>
    <xf numFmtId="0" fontId="0" fillId="12" borderId="5" xfId="0" applyFill="1" applyBorder="1" applyAlignment="1">
      <alignment horizontal="center" vertical="center"/>
    </xf>
    <xf numFmtId="0" fontId="0" fillId="12" borderId="63" xfId="0" applyFill="1" applyBorder="1" applyAlignment="1">
      <alignment horizontal="left" vertical="center"/>
    </xf>
    <xf numFmtId="0" fontId="0" fillId="12" borderId="1" xfId="0" applyFill="1" applyBorder="1" applyAlignment="1">
      <alignment horizontal="center" vertical="center" wrapText="1"/>
    </xf>
    <xf numFmtId="0" fontId="0" fillId="12" borderId="1" xfId="0" applyFill="1" applyBorder="1" applyAlignment="1">
      <alignment horizontal="center" vertical="center"/>
    </xf>
    <xf numFmtId="0" fontId="0" fillId="12" borderId="64" xfId="0" applyFill="1" applyBorder="1" applyAlignment="1">
      <alignment horizontal="left" vertical="center"/>
    </xf>
    <xf numFmtId="0" fontId="0" fillId="12" borderId="11" xfId="0" applyFill="1" applyBorder="1" applyAlignment="1">
      <alignment horizontal="center" vertical="center" wrapText="1"/>
    </xf>
    <xf numFmtId="0" fontId="0" fillId="12" borderId="11" xfId="0" applyFill="1" applyBorder="1" applyAlignment="1">
      <alignment horizontal="center" vertical="center"/>
    </xf>
    <xf numFmtId="0" fontId="0" fillId="12" borderId="65" xfId="0" applyFill="1" applyBorder="1" applyAlignment="1">
      <alignment horizontal="left" vertical="center"/>
    </xf>
    <xf numFmtId="0" fontId="0" fillId="24" borderId="1" xfId="0" applyFill="1" applyBorder="1" applyAlignment="1">
      <alignment horizontal="center" vertical="center" wrapText="1"/>
    </xf>
    <xf numFmtId="0" fontId="0" fillId="24" borderId="1" xfId="0" applyFill="1" applyBorder="1" applyAlignment="1">
      <alignment horizontal="center" vertical="center"/>
    </xf>
    <xf numFmtId="0" fontId="0" fillId="24" borderId="64" xfId="0" applyFill="1" applyBorder="1" applyAlignment="1">
      <alignment horizontal="left" vertical="center"/>
    </xf>
    <xf numFmtId="0" fontId="0" fillId="24" borderId="11" xfId="0" applyFill="1" applyBorder="1" applyAlignment="1">
      <alignment horizontal="center" vertical="center" wrapText="1"/>
    </xf>
    <xf numFmtId="0" fontId="0" fillId="24" borderId="11" xfId="0" applyFill="1" applyBorder="1" applyAlignment="1">
      <alignment horizontal="center" vertical="center"/>
    </xf>
    <xf numFmtId="0" fontId="0" fillId="24" borderId="65" xfId="0" applyFill="1" applyBorder="1" applyAlignment="1">
      <alignment horizontal="left" vertical="center"/>
    </xf>
    <xf numFmtId="0" fontId="0" fillId="0" borderId="68" xfId="0" applyBorder="1" applyAlignment="1">
      <alignment horizontal="center" wrapText="1"/>
    </xf>
    <xf numFmtId="0" fontId="0" fillId="0" borderId="69" xfId="0" applyBorder="1" applyAlignment="1">
      <alignment horizontal="center" vertical="center"/>
    </xf>
    <xf numFmtId="0" fontId="0" fillId="0" borderId="69" xfId="0" applyBorder="1" applyAlignment="1">
      <alignment horizontal="center" vertical="center" wrapText="1"/>
    </xf>
    <xf numFmtId="0" fontId="0" fillId="0" borderId="42" xfId="0" applyBorder="1" applyAlignment="1">
      <alignment horizontal="center"/>
    </xf>
    <xf numFmtId="0" fontId="20" fillId="0" borderId="0" xfId="0" applyFont="1" applyAlignment="1">
      <alignment vertical="center" wrapText="1"/>
    </xf>
    <xf numFmtId="0" fontId="0" fillId="0" borderId="26" xfId="0" applyBorder="1"/>
    <xf numFmtId="9" fontId="0" fillId="0" borderId="58" xfId="2" applyFont="1" applyBorder="1" applyAlignment="1">
      <alignment horizontal="center" vertical="center"/>
    </xf>
    <xf numFmtId="0" fontId="0" fillId="0" borderId="28" xfId="0" applyBorder="1"/>
    <xf numFmtId="9" fontId="0" fillId="16" borderId="58" xfId="2" applyFont="1" applyFill="1" applyBorder="1" applyAlignment="1">
      <alignment horizontal="center" vertical="center"/>
    </xf>
    <xf numFmtId="0" fontId="0" fillId="16" borderId="26" xfId="0" applyFill="1" applyBorder="1" applyAlignment="1">
      <alignment horizontal="center" vertical="center"/>
    </xf>
    <xf numFmtId="0" fontId="0" fillId="16" borderId="5" xfId="0" applyFill="1" applyBorder="1" applyAlignment="1">
      <alignment horizontal="center" vertical="center"/>
    </xf>
    <xf numFmtId="0" fontId="0" fillId="16" borderId="28" xfId="0" applyFill="1" applyBorder="1" applyAlignment="1">
      <alignment horizontal="center" vertical="center"/>
    </xf>
    <xf numFmtId="0" fontId="0" fillId="16" borderId="11" xfId="0" applyFill="1" applyBorder="1" applyAlignment="1">
      <alignment horizontal="center" vertical="center"/>
    </xf>
    <xf numFmtId="9" fontId="0" fillId="16" borderId="60" xfId="2" applyFont="1" applyFill="1" applyBorder="1" applyAlignment="1">
      <alignment horizontal="center" vertical="center"/>
    </xf>
    <xf numFmtId="9" fontId="0" fillId="5" borderId="58" xfId="2" applyFont="1" applyFill="1" applyBorder="1" applyAlignment="1">
      <alignment horizontal="center" vertical="center"/>
    </xf>
    <xf numFmtId="0" fontId="0" fillId="25" borderId="27" xfId="0" applyFill="1" applyBorder="1" applyAlignment="1">
      <alignment horizontal="center" vertical="center"/>
    </xf>
    <xf numFmtId="0" fontId="0" fillId="25" borderId="1" xfId="0" applyFill="1" applyBorder="1" applyAlignment="1">
      <alignment horizontal="center" vertical="center"/>
    </xf>
    <xf numFmtId="9" fontId="0" fillId="25" borderId="59" xfId="2" applyFont="1" applyFill="1" applyBorder="1" applyAlignment="1">
      <alignment horizontal="center" vertical="center"/>
    </xf>
    <xf numFmtId="0" fontId="0" fillId="4" borderId="27" xfId="0" applyFill="1" applyBorder="1" applyAlignment="1">
      <alignment horizontal="center" vertical="center"/>
    </xf>
    <xf numFmtId="9" fontId="0" fillId="4" borderId="59" xfId="2" applyFont="1" applyFill="1" applyBorder="1" applyAlignment="1">
      <alignment horizontal="center" vertical="center"/>
    </xf>
    <xf numFmtId="0" fontId="0" fillId="0" borderId="39" xfId="0" applyBorder="1" applyAlignment="1">
      <alignment horizontal="center" vertical="center"/>
    </xf>
    <xf numFmtId="0" fontId="0" fillId="0" borderId="58" xfId="0" applyBorder="1"/>
    <xf numFmtId="0" fontId="0" fillId="0" borderId="59" xfId="0" applyBorder="1"/>
    <xf numFmtId="0" fontId="0" fillId="0" borderId="60" xfId="0" applyBorder="1"/>
    <xf numFmtId="0" fontId="0" fillId="5" borderId="25" xfId="0" applyFill="1" applyBorder="1" applyAlignment="1">
      <alignment horizontal="center" vertical="center"/>
    </xf>
    <xf numFmtId="9" fontId="0" fillId="5" borderId="61" xfId="2" applyFont="1" applyFill="1" applyBorder="1" applyAlignment="1">
      <alignment horizontal="center" vertical="center"/>
    </xf>
    <xf numFmtId="0" fontId="0" fillId="21" borderId="27" xfId="0" applyFill="1" applyBorder="1" applyAlignment="1">
      <alignment horizontal="center" vertical="center"/>
    </xf>
    <xf numFmtId="9" fontId="0" fillId="21" borderId="59" xfId="2" applyFont="1" applyFill="1" applyBorder="1" applyAlignment="1">
      <alignment horizontal="center" vertical="center"/>
    </xf>
    <xf numFmtId="0" fontId="0" fillId="26" borderId="28" xfId="0" applyFill="1" applyBorder="1" applyAlignment="1">
      <alignment horizontal="center" vertical="center"/>
    </xf>
    <xf numFmtId="9" fontId="0" fillId="26" borderId="60" xfId="2" applyFont="1" applyFill="1" applyBorder="1" applyAlignment="1">
      <alignment horizontal="center" vertical="center"/>
    </xf>
    <xf numFmtId="9" fontId="0" fillId="0" borderId="58" xfId="0" applyNumberFormat="1" applyBorder="1" applyAlignment="1">
      <alignment horizontal="center" vertical="center"/>
    </xf>
    <xf numFmtId="0" fontId="0" fillId="0" borderId="32" xfId="0" applyBorder="1"/>
    <xf numFmtId="9" fontId="0" fillId="0" borderId="62" xfId="0" applyNumberFormat="1" applyBorder="1" applyAlignment="1">
      <alignment horizontal="center" vertical="center"/>
    </xf>
    <xf numFmtId="0" fontId="0" fillId="27" borderId="27" xfId="0" applyFill="1" applyBorder="1" applyAlignment="1">
      <alignment horizontal="center" vertical="center"/>
    </xf>
    <xf numFmtId="9" fontId="0" fillId="27" borderId="59" xfId="2" applyFont="1" applyFill="1" applyBorder="1" applyAlignment="1">
      <alignment horizontal="center" vertical="center"/>
    </xf>
    <xf numFmtId="0" fontId="0" fillId="18" borderId="59" xfId="0" applyFill="1" applyBorder="1" applyAlignment="1">
      <alignment horizontal="center" vertical="center"/>
    </xf>
    <xf numFmtId="0" fontId="0" fillId="10" borderId="59" xfId="0" applyFill="1" applyBorder="1" applyAlignment="1">
      <alignment horizontal="center" vertical="center"/>
    </xf>
    <xf numFmtId="0" fontId="0" fillId="13" borderId="59" xfId="0" applyFill="1" applyBorder="1" applyAlignment="1">
      <alignment horizontal="center" vertical="center"/>
    </xf>
    <xf numFmtId="0" fontId="0" fillId="13" borderId="11" xfId="0" applyFill="1" applyBorder="1" applyAlignment="1">
      <alignment horizontal="center" vertical="center" wrapText="1"/>
    </xf>
    <xf numFmtId="0" fontId="0" fillId="13" borderId="11" xfId="0" applyFill="1" applyBorder="1" applyAlignment="1">
      <alignment horizontal="center" vertical="center"/>
    </xf>
    <xf numFmtId="0" fontId="0" fillId="6" borderId="58" xfId="0" applyFill="1" applyBorder="1" applyAlignment="1">
      <alignment horizontal="center" vertical="center"/>
    </xf>
    <xf numFmtId="0" fontId="0" fillId="6" borderId="60" xfId="0" applyFill="1" applyBorder="1" applyAlignment="1">
      <alignment horizontal="center" vertical="center"/>
    </xf>
    <xf numFmtId="0" fontId="0" fillId="18" borderId="5" xfId="0" applyFill="1" applyBorder="1" applyAlignment="1">
      <alignment horizontal="center" vertical="center" wrapText="1"/>
    </xf>
    <xf numFmtId="0" fontId="0" fillId="18" borderId="5" xfId="0" applyFill="1" applyBorder="1" applyAlignment="1">
      <alignment horizontal="center" vertical="center"/>
    </xf>
    <xf numFmtId="0" fontId="0" fillId="18" borderId="58" xfId="0" applyFill="1" applyBorder="1" applyAlignment="1">
      <alignment horizontal="center" vertical="center"/>
    </xf>
    <xf numFmtId="0" fontId="0" fillId="18" borderId="11" xfId="0" applyFill="1" applyBorder="1" applyAlignment="1">
      <alignment horizontal="center" vertical="center" wrapText="1"/>
    </xf>
    <xf numFmtId="0" fontId="0" fillId="18" borderId="11" xfId="0" applyFill="1" applyBorder="1" applyAlignment="1">
      <alignment horizontal="center" vertical="center"/>
    </xf>
    <xf numFmtId="0" fontId="0" fillId="10" borderId="58" xfId="0" applyFill="1" applyBorder="1" applyAlignment="1">
      <alignment horizontal="center" vertical="center"/>
    </xf>
    <xf numFmtId="0" fontId="0" fillId="10" borderId="60" xfId="0" applyFill="1" applyBorder="1" applyAlignment="1">
      <alignment horizontal="center" vertical="center"/>
    </xf>
    <xf numFmtId="0" fontId="0" fillId="13" borderId="5" xfId="0" applyFill="1" applyBorder="1" applyAlignment="1">
      <alignment horizontal="center" vertical="center" wrapText="1"/>
    </xf>
    <xf numFmtId="0" fontId="0" fillId="13" borderId="5" xfId="0" applyFill="1" applyBorder="1" applyAlignment="1">
      <alignment horizontal="center" vertical="center"/>
    </xf>
    <xf numFmtId="0" fontId="0" fillId="13" borderId="58" xfId="0" applyFill="1" applyBorder="1" applyAlignment="1">
      <alignment horizontal="center" vertical="center"/>
    </xf>
    <xf numFmtId="0" fontId="0" fillId="0" borderId="66" xfId="0" applyBorder="1" applyAlignment="1">
      <alignment horizontal="center" vertical="center"/>
    </xf>
    <xf numFmtId="0" fontId="0" fillId="4" borderId="5" xfId="0" applyFill="1" applyBorder="1" applyAlignment="1">
      <alignment horizontal="center" vertical="center" wrapText="1"/>
    </xf>
    <xf numFmtId="0" fontId="0" fillId="4" borderId="5" xfId="0" applyFill="1" applyBorder="1" applyAlignment="1">
      <alignment horizontal="center" vertical="center"/>
    </xf>
    <xf numFmtId="0" fontId="0" fillId="4" borderId="63" xfId="0" applyFill="1" applyBorder="1" applyAlignment="1">
      <alignment horizontal="left" vertical="center" wrapText="1"/>
    </xf>
    <xf numFmtId="0" fontId="0" fillId="4" borderId="11" xfId="0" applyFill="1" applyBorder="1" applyAlignment="1">
      <alignment horizontal="center" vertical="center" wrapText="1"/>
    </xf>
    <xf numFmtId="0" fontId="0" fillId="4" borderId="11" xfId="0" applyFill="1" applyBorder="1" applyAlignment="1">
      <alignment horizontal="center" vertical="center"/>
    </xf>
    <xf numFmtId="0" fontId="0" fillId="4" borderId="65" xfId="0" applyFill="1" applyBorder="1" applyAlignment="1">
      <alignment horizontal="left" vertical="center" wrapText="1"/>
    </xf>
    <xf numFmtId="0" fontId="0" fillId="11" borderId="11" xfId="0" applyFill="1" applyBorder="1" applyAlignment="1">
      <alignment horizontal="center" vertical="center" wrapText="1"/>
    </xf>
    <xf numFmtId="0" fontId="0" fillId="11" borderId="11" xfId="0" applyFill="1" applyBorder="1" applyAlignment="1">
      <alignment horizontal="center" vertical="center"/>
    </xf>
    <xf numFmtId="0" fontId="0" fillId="11" borderId="65" xfId="0" applyFill="1" applyBorder="1" applyAlignment="1">
      <alignment horizontal="left" vertical="center" wrapText="1"/>
    </xf>
    <xf numFmtId="0" fontId="0" fillId="24" borderId="5" xfId="0" applyFill="1" applyBorder="1" applyAlignment="1">
      <alignment horizontal="center" vertical="center" wrapText="1"/>
    </xf>
    <xf numFmtId="0" fontId="0" fillId="24" borderId="5" xfId="0" applyFill="1" applyBorder="1" applyAlignment="1">
      <alignment horizontal="center" vertical="center"/>
    </xf>
    <xf numFmtId="0" fontId="0" fillId="24" borderId="63" xfId="0" applyFill="1" applyBorder="1" applyAlignment="1">
      <alignment horizontal="left" vertical="center"/>
    </xf>
    <xf numFmtId="0" fontId="0" fillId="10" borderId="72" xfId="0" applyFill="1" applyBorder="1" applyAlignment="1">
      <alignment horizontal="center" vertical="center"/>
    </xf>
    <xf numFmtId="0" fontId="0" fillId="10" borderId="73" xfId="0" applyFill="1" applyBorder="1" applyAlignment="1">
      <alignment horizontal="center" vertical="center"/>
    </xf>
    <xf numFmtId="0" fontId="0" fillId="10" borderId="41" xfId="0" applyFill="1" applyBorder="1" applyAlignment="1">
      <alignment horizontal="center" vertical="center"/>
    </xf>
    <xf numFmtId="0" fontId="0" fillId="18" borderId="73" xfId="0" applyFill="1" applyBorder="1" applyAlignment="1">
      <alignment horizontal="center" vertical="center"/>
    </xf>
    <xf numFmtId="0" fontId="0" fillId="6" borderId="72" xfId="0" applyFill="1" applyBorder="1" applyAlignment="1">
      <alignment horizontal="center" vertical="center"/>
    </xf>
    <xf numFmtId="0" fontId="0" fillId="6" borderId="41" xfId="0" applyFill="1" applyBorder="1" applyAlignment="1">
      <alignment horizontal="center" vertical="center"/>
    </xf>
    <xf numFmtId="0" fontId="0" fillId="13" borderId="73" xfId="0" applyFill="1" applyBorder="1" applyAlignment="1">
      <alignment horizontal="center" vertical="center"/>
    </xf>
    <xf numFmtId="0" fontId="0" fillId="19" borderId="72" xfId="0" applyFill="1" applyBorder="1" applyAlignment="1">
      <alignment horizontal="center" vertical="center"/>
    </xf>
    <xf numFmtId="0" fontId="0" fillId="19" borderId="73" xfId="0" applyFill="1" applyBorder="1" applyAlignment="1">
      <alignment horizontal="center" vertical="center"/>
    </xf>
    <xf numFmtId="0" fontId="0" fillId="19" borderId="41" xfId="0" applyFill="1" applyBorder="1" applyAlignment="1">
      <alignment horizontal="center" vertical="center"/>
    </xf>
    <xf numFmtId="0" fontId="0" fillId="8" borderId="73" xfId="0" applyFill="1" applyBorder="1" applyAlignment="1">
      <alignment horizontal="center" vertical="center"/>
    </xf>
    <xf numFmtId="0" fontId="0" fillId="19" borderId="59" xfId="0" applyFill="1" applyBorder="1" applyAlignment="1">
      <alignment horizontal="center" vertical="center"/>
    </xf>
    <xf numFmtId="0" fontId="0" fillId="18" borderId="63" xfId="0" applyFill="1" applyBorder="1" applyAlignment="1">
      <alignment horizontal="left" vertical="center" wrapText="1"/>
    </xf>
    <xf numFmtId="0" fontId="0" fillId="18" borderId="72" xfId="0" applyFill="1" applyBorder="1" applyAlignment="1">
      <alignment horizontal="center" vertical="center"/>
    </xf>
    <xf numFmtId="0" fontId="0" fillId="18" borderId="65" xfId="0" applyFill="1" applyBorder="1" applyAlignment="1">
      <alignment horizontal="left" vertical="center" wrapText="1"/>
    </xf>
    <xf numFmtId="0" fontId="0" fillId="18" borderId="41" xfId="0" applyFill="1" applyBorder="1" applyAlignment="1">
      <alignment horizontal="center" vertical="center"/>
    </xf>
    <xf numFmtId="0" fontId="0" fillId="13" borderId="63" xfId="0" applyFill="1" applyBorder="1" applyAlignment="1">
      <alignment horizontal="left" vertical="center" wrapText="1"/>
    </xf>
    <xf numFmtId="0" fontId="0" fillId="13" borderId="72" xfId="0" applyFill="1" applyBorder="1" applyAlignment="1">
      <alignment horizontal="center" vertical="center"/>
    </xf>
    <xf numFmtId="0" fontId="0" fillId="13" borderId="65" xfId="0" applyFill="1" applyBorder="1" applyAlignment="1">
      <alignment horizontal="left" vertical="center" wrapText="1"/>
    </xf>
    <xf numFmtId="0" fontId="0" fillId="13" borderId="41" xfId="0" applyFill="1" applyBorder="1" applyAlignment="1">
      <alignment horizontal="center" vertical="center"/>
    </xf>
    <xf numFmtId="0" fontId="0" fillId="19" borderId="58" xfId="0" applyFill="1" applyBorder="1" applyAlignment="1">
      <alignment horizontal="center" vertical="center"/>
    </xf>
    <xf numFmtId="0" fontId="0" fillId="19" borderId="60" xfId="0" applyFill="1" applyBorder="1" applyAlignment="1">
      <alignment horizontal="center" vertical="center"/>
    </xf>
    <xf numFmtId="0" fontId="0" fillId="8" borderId="5" xfId="0" applyFill="1" applyBorder="1" applyAlignment="1">
      <alignment horizontal="center" vertical="center" wrapText="1"/>
    </xf>
    <xf numFmtId="0" fontId="0" fillId="8" borderId="5" xfId="0" applyFill="1" applyBorder="1" applyAlignment="1">
      <alignment horizontal="center" vertical="center"/>
    </xf>
    <xf numFmtId="0" fontId="0" fillId="8" borderId="63" xfId="0" applyFill="1" applyBorder="1" applyAlignment="1">
      <alignment horizontal="left" vertical="center" wrapText="1"/>
    </xf>
    <xf numFmtId="0" fontId="0" fillId="8" borderId="72" xfId="0" applyFill="1" applyBorder="1" applyAlignment="1">
      <alignment horizontal="center" vertical="center"/>
    </xf>
    <xf numFmtId="0" fontId="0" fillId="8" borderId="58" xfId="0" applyFill="1" applyBorder="1" applyAlignment="1">
      <alignment horizontal="center" vertical="center"/>
    </xf>
    <xf numFmtId="0" fontId="0" fillId="8" borderId="11" xfId="0" applyFill="1" applyBorder="1" applyAlignment="1">
      <alignment horizontal="center" vertical="center" wrapText="1"/>
    </xf>
    <xf numFmtId="0" fontId="0" fillId="8" borderId="11" xfId="0" applyFill="1" applyBorder="1" applyAlignment="1">
      <alignment horizontal="center" vertical="center"/>
    </xf>
    <xf numFmtId="0" fontId="0" fillId="8" borderId="65" xfId="0" applyFill="1" applyBorder="1" applyAlignment="1">
      <alignment horizontal="left" vertical="center" wrapText="1"/>
    </xf>
    <xf numFmtId="0" fontId="0" fillId="8" borderId="41" xfId="0" applyFill="1" applyBorder="1" applyAlignment="1">
      <alignment horizontal="center" vertical="center"/>
    </xf>
    <xf numFmtId="0" fontId="0" fillId="13" borderId="60" xfId="0" applyFill="1" applyBorder="1" applyAlignment="1">
      <alignment horizontal="center" vertical="center" wrapText="1"/>
    </xf>
    <xf numFmtId="0" fontId="22" fillId="8" borderId="60" xfId="3" applyFont="1" applyFill="1" applyBorder="1" applyAlignment="1">
      <alignment horizontal="center" vertical="center" wrapText="1"/>
    </xf>
    <xf numFmtId="0" fontId="0" fillId="0" borderId="0" xfId="0" applyAlignment="1">
      <alignment horizontal="left" vertical="center"/>
    </xf>
    <xf numFmtId="0" fontId="0" fillId="18" borderId="60" xfId="0" applyFill="1" applyBorder="1" applyAlignment="1">
      <alignment horizontal="center" vertical="center" wrapText="1"/>
    </xf>
    <xf numFmtId="0" fontId="0" fillId="8" borderId="59" xfId="0" applyFill="1" applyBorder="1" applyAlignment="1">
      <alignment horizontal="left" vertical="center" wrapText="1"/>
    </xf>
    <xf numFmtId="0" fontId="0" fillId="6" borderId="3" xfId="0" applyFill="1" applyBorder="1" applyAlignment="1">
      <alignment horizontal="center" vertical="center"/>
    </xf>
    <xf numFmtId="0" fontId="0" fillId="18" borderId="3" xfId="0" applyFill="1" applyBorder="1" applyAlignment="1">
      <alignment horizontal="center" vertical="center" wrapText="1"/>
    </xf>
    <xf numFmtId="0" fontId="0" fillId="18" borderId="3" xfId="0" applyFill="1" applyBorder="1" applyAlignment="1">
      <alignment horizontal="center" vertical="center"/>
    </xf>
    <xf numFmtId="0" fontId="0" fillId="18" borderId="61" xfId="0" applyFill="1" applyBorder="1" applyAlignment="1">
      <alignment horizontal="center" vertical="center"/>
    </xf>
    <xf numFmtId="0" fontId="0" fillId="13" borderId="3" xfId="0" applyFill="1" applyBorder="1" applyAlignment="1">
      <alignment horizontal="center" vertical="center" wrapText="1"/>
    </xf>
    <xf numFmtId="0" fontId="0" fillId="13" borderId="3" xfId="0" applyFill="1" applyBorder="1" applyAlignment="1">
      <alignment horizontal="center" vertical="center"/>
    </xf>
    <xf numFmtId="0" fontId="0" fillId="13" borderId="61" xfId="0" applyFill="1" applyBorder="1" applyAlignment="1">
      <alignment horizontal="center" vertical="center"/>
    </xf>
    <xf numFmtId="0" fontId="0" fillId="6" borderId="3" xfId="0" applyFill="1" applyBorder="1" applyAlignment="1">
      <alignment horizontal="center" vertical="center" wrapText="1"/>
    </xf>
    <xf numFmtId="0" fontId="0" fillId="6" borderId="3" xfId="0" applyFill="1" applyBorder="1"/>
    <xf numFmtId="0" fontId="0" fillId="6" borderId="61" xfId="0" applyFill="1" applyBorder="1" applyAlignment="1">
      <alignment horizontal="center" vertical="center"/>
    </xf>
    <xf numFmtId="0" fontId="0" fillId="0" borderId="67" xfId="0" applyBorder="1" applyAlignment="1">
      <alignment horizontal="center" vertical="center"/>
    </xf>
    <xf numFmtId="0" fontId="0" fillId="22" borderId="74" xfId="0" applyFill="1" applyBorder="1" applyAlignment="1">
      <alignment horizontal="center"/>
    </xf>
    <xf numFmtId="0" fontId="0" fillId="22" borderId="29" xfId="0" applyFill="1" applyBorder="1" applyAlignment="1">
      <alignment horizontal="center"/>
    </xf>
    <xf numFmtId="0" fontId="0" fillId="22" borderId="31" xfId="0" applyFill="1" applyBorder="1" applyAlignment="1">
      <alignment horizontal="center"/>
    </xf>
    <xf numFmtId="0" fontId="0" fillId="22" borderId="57" xfId="0" applyFill="1" applyBorder="1" applyAlignment="1">
      <alignment horizontal="center"/>
    </xf>
    <xf numFmtId="0" fontId="0" fillId="14" borderId="3" xfId="0" applyFill="1" applyBorder="1" applyAlignment="1">
      <alignment horizontal="center" vertical="center"/>
    </xf>
    <xf numFmtId="0" fontId="0" fillId="4" borderId="7" xfId="0" applyFill="1" applyBorder="1" applyAlignment="1">
      <alignment horizontal="center" vertical="center"/>
    </xf>
    <xf numFmtId="0" fontId="0" fillId="4" borderId="9" xfId="0" applyFill="1" applyBorder="1" applyAlignment="1">
      <alignment horizontal="center" vertical="center"/>
    </xf>
    <xf numFmtId="0" fontId="0" fillId="4" borderId="12" xfId="0" applyFill="1" applyBorder="1" applyAlignment="1">
      <alignment horizontal="center" vertical="center" wrapText="1"/>
    </xf>
    <xf numFmtId="0" fontId="0" fillId="7" borderId="7" xfId="0" applyFill="1" applyBorder="1" applyAlignment="1">
      <alignment horizontal="center" vertical="center"/>
    </xf>
    <xf numFmtId="0" fontId="0" fillId="7" borderId="9" xfId="0" applyFill="1" applyBorder="1" applyAlignment="1">
      <alignment horizontal="center" vertical="center"/>
    </xf>
    <xf numFmtId="0" fontId="0" fillId="11" borderId="9" xfId="0" applyFill="1" applyBorder="1" applyAlignment="1">
      <alignment horizontal="center" vertical="center"/>
    </xf>
    <xf numFmtId="0" fontId="0" fillId="11" borderId="12" xfId="0" applyFill="1" applyBorder="1" applyAlignment="1">
      <alignment horizontal="center" vertical="center"/>
    </xf>
    <xf numFmtId="0" fontId="0" fillId="12" borderId="7" xfId="0" applyFill="1" applyBorder="1" applyAlignment="1">
      <alignment horizontal="center" vertical="center"/>
    </xf>
    <xf numFmtId="0" fontId="0" fillId="12" borderId="9" xfId="0" applyFill="1" applyBorder="1" applyAlignment="1">
      <alignment horizontal="center" vertical="center"/>
    </xf>
    <xf numFmtId="0" fontId="0" fillId="12" borderId="12" xfId="0" applyFill="1" applyBorder="1" applyAlignment="1">
      <alignment horizontal="center" vertical="center"/>
    </xf>
    <xf numFmtId="0" fontId="0" fillId="24" borderId="7" xfId="0" applyFill="1" applyBorder="1" applyAlignment="1">
      <alignment horizontal="center" vertical="center"/>
    </xf>
    <xf numFmtId="0" fontId="0" fillId="24" borderId="9" xfId="0" applyFill="1" applyBorder="1" applyAlignment="1">
      <alignment horizontal="center" vertical="center"/>
    </xf>
    <xf numFmtId="0" fontId="0" fillId="24" borderId="12" xfId="0" applyFill="1" applyBorder="1" applyAlignment="1">
      <alignment horizontal="left" vertical="center" wrapText="1"/>
    </xf>
    <xf numFmtId="0" fontId="0" fillId="20" borderId="29" xfId="0" applyFill="1" applyBorder="1" applyAlignment="1">
      <alignment horizontal="center" vertical="center"/>
    </xf>
    <xf numFmtId="0" fontId="0" fillId="20" borderId="37" xfId="0" applyFill="1" applyBorder="1" applyAlignment="1">
      <alignment horizontal="center" vertical="center"/>
    </xf>
    <xf numFmtId="0" fontId="0" fillId="4" borderId="29" xfId="0" applyFill="1" applyBorder="1" applyAlignment="1">
      <alignment horizontal="center" vertical="center"/>
    </xf>
    <xf numFmtId="0" fontId="0" fillId="4" borderId="31" xfId="0" applyFill="1" applyBorder="1" applyAlignment="1">
      <alignment horizontal="center" vertical="center"/>
    </xf>
    <xf numFmtId="0" fontId="0" fillId="4" borderId="37" xfId="0" applyFill="1" applyBorder="1" applyAlignment="1">
      <alignment horizontal="center" vertical="center"/>
    </xf>
    <xf numFmtId="0" fontId="0" fillId="7" borderId="29" xfId="0" applyFill="1" applyBorder="1" applyAlignment="1">
      <alignment horizontal="center" vertical="center"/>
    </xf>
    <xf numFmtId="0" fontId="0" fillId="7" borderId="31" xfId="0" applyFill="1" applyBorder="1" applyAlignment="1">
      <alignment horizontal="center" vertical="center"/>
    </xf>
    <xf numFmtId="0" fontId="0" fillId="11" borderId="31" xfId="0" applyFill="1" applyBorder="1" applyAlignment="1">
      <alignment horizontal="center" vertical="center"/>
    </xf>
    <xf numFmtId="0" fontId="0" fillId="11" borderId="37" xfId="0" applyFill="1" applyBorder="1" applyAlignment="1">
      <alignment horizontal="center" vertical="center"/>
    </xf>
    <xf numFmtId="0" fontId="0" fillId="12" borderId="29" xfId="0" applyFill="1" applyBorder="1" applyAlignment="1">
      <alignment horizontal="center" vertical="center"/>
    </xf>
    <xf numFmtId="0" fontId="0" fillId="12" borderId="31" xfId="0" applyFill="1" applyBorder="1" applyAlignment="1">
      <alignment horizontal="center" vertical="center"/>
    </xf>
    <xf numFmtId="0" fontId="0" fillId="12" borderId="37" xfId="0" applyFill="1" applyBorder="1" applyAlignment="1">
      <alignment horizontal="center" vertical="center"/>
    </xf>
    <xf numFmtId="0" fontId="0" fillId="24" borderId="29" xfId="0" applyFill="1" applyBorder="1" applyAlignment="1">
      <alignment horizontal="center" vertical="center"/>
    </xf>
    <xf numFmtId="0" fontId="0" fillId="24" borderId="31" xfId="0" applyFill="1" applyBorder="1" applyAlignment="1">
      <alignment horizontal="center" vertical="center"/>
    </xf>
    <xf numFmtId="0" fontId="0" fillId="24" borderId="37" xfId="0" applyFill="1" applyBorder="1" applyAlignment="1">
      <alignment horizontal="center" vertical="center"/>
    </xf>
    <xf numFmtId="0" fontId="0" fillId="7" borderId="35" xfId="0" applyFill="1" applyBorder="1" applyAlignment="1">
      <alignment horizontal="center" vertical="center" wrapText="1"/>
    </xf>
    <xf numFmtId="0" fontId="0" fillId="7" borderId="35" xfId="0" applyFill="1" applyBorder="1" applyAlignment="1">
      <alignment horizontal="center" vertical="center"/>
    </xf>
    <xf numFmtId="0" fontId="0" fillId="7" borderId="75" xfId="0" applyFill="1" applyBorder="1" applyAlignment="1">
      <alignment horizontal="left" vertical="center"/>
    </xf>
    <xf numFmtId="0" fontId="0" fillId="7" borderId="57" xfId="0" applyFill="1" applyBorder="1" applyAlignment="1">
      <alignment horizontal="center" vertical="center"/>
    </xf>
    <xf numFmtId="0" fontId="0" fillId="7" borderId="14" xfId="0" applyFill="1" applyBorder="1" applyAlignment="1">
      <alignment horizontal="center" vertical="center"/>
    </xf>
    <xf numFmtId="0" fontId="0" fillId="11" borderId="3" xfId="0" applyFill="1" applyBorder="1" applyAlignment="1">
      <alignment horizontal="center" vertical="center" wrapText="1"/>
    </xf>
    <xf numFmtId="0" fontId="0" fillId="11" borderId="3" xfId="0" applyFill="1" applyBorder="1" applyAlignment="1">
      <alignment horizontal="center" vertical="center"/>
    </xf>
    <xf numFmtId="0" fontId="0" fillId="11" borderId="76" xfId="0" applyFill="1" applyBorder="1" applyAlignment="1">
      <alignment horizontal="left" vertical="center" wrapText="1"/>
    </xf>
    <xf numFmtId="0" fontId="0" fillId="11" borderId="30" xfId="0" applyFill="1" applyBorder="1" applyAlignment="1">
      <alignment horizontal="center" vertical="center"/>
    </xf>
    <xf numFmtId="0" fontId="0" fillId="11" borderId="8" xfId="0" applyFill="1" applyBorder="1" applyAlignment="1">
      <alignment horizontal="center" vertical="center"/>
    </xf>
    <xf numFmtId="1" fontId="0" fillId="0" borderId="68" xfId="0" applyNumberFormat="1" applyBorder="1" applyAlignment="1">
      <alignment horizontal="center" vertical="center"/>
    </xf>
    <xf numFmtId="0" fontId="0" fillId="18" borderId="3" xfId="0" applyFill="1" applyBorder="1" applyAlignment="1">
      <alignment vertical="center"/>
    </xf>
    <xf numFmtId="0" fontId="0" fillId="10" borderId="5" xfId="0" applyFill="1" applyBorder="1" applyAlignment="1">
      <alignment vertical="center"/>
    </xf>
    <xf numFmtId="0" fontId="0" fillId="13" borderId="3" xfId="0" applyFill="1" applyBorder="1" applyAlignment="1">
      <alignment vertical="center"/>
    </xf>
    <xf numFmtId="0" fontId="0" fillId="0" borderId="42" xfId="0" applyBorder="1" applyAlignment="1">
      <alignment horizontal="center" vertical="center" wrapText="1"/>
    </xf>
    <xf numFmtId="0" fontId="0" fillId="0" borderId="0" xfId="0" applyAlignment="1">
      <alignment horizontal="left" vertical="center" wrapText="1"/>
    </xf>
    <xf numFmtId="0" fontId="23" fillId="0" borderId="0" xfId="0" applyFont="1" applyAlignment="1">
      <alignment horizontal="left" wrapText="1"/>
    </xf>
    <xf numFmtId="0" fontId="0" fillId="0" borderId="58" xfId="0" applyBorder="1" applyAlignment="1">
      <alignment horizontal="center" vertical="center"/>
    </xf>
    <xf numFmtId="0" fontId="0" fillId="14" borderId="63" xfId="0" applyFill="1" applyBorder="1" applyAlignment="1">
      <alignment horizontal="left" vertical="center" wrapText="1"/>
    </xf>
    <xf numFmtId="0" fontId="0" fillId="14" borderId="65" xfId="0" applyFill="1" applyBorder="1" applyAlignment="1">
      <alignment horizontal="left" vertical="center" wrapText="1"/>
    </xf>
    <xf numFmtId="0" fontId="0" fillId="24" borderId="63" xfId="0" applyFill="1" applyBorder="1" applyAlignment="1">
      <alignment horizontal="left" vertical="center" wrapText="1"/>
    </xf>
    <xf numFmtId="0" fontId="0" fillId="24" borderId="65" xfId="0" applyFill="1" applyBorder="1" applyAlignment="1">
      <alignment horizontal="left" vertical="center" wrapText="1"/>
    </xf>
    <xf numFmtId="0" fontId="0" fillId="12" borderId="63" xfId="0" applyFill="1" applyBorder="1" applyAlignment="1">
      <alignment horizontal="left" vertical="center" wrapText="1"/>
    </xf>
    <xf numFmtId="0" fontId="0" fillId="12" borderId="65" xfId="0" applyFill="1" applyBorder="1" applyAlignment="1">
      <alignment horizontal="left" vertical="center" wrapText="1"/>
    </xf>
    <xf numFmtId="0" fontId="0" fillId="14" borderId="29" xfId="0" applyFill="1" applyBorder="1" applyAlignment="1">
      <alignment horizontal="center" vertical="center"/>
    </xf>
    <xf numFmtId="0" fontId="0" fillId="14" borderId="37" xfId="0" applyFill="1" applyBorder="1" applyAlignment="1">
      <alignment horizontal="center" vertical="center"/>
    </xf>
    <xf numFmtId="0" fontId="0" fillId="13" borderId="29" xfId="0" applyFill="1" applyBorder="1" applyAlignment="1">
      <alignment horizontal="center" vertical="center"/>
    </xf>
    <xf numFmtId="0" fontId="0" fillId="13" borderId="37" xfId="0" applyFill="1" applyBorder="1" applyAlignment="1">
      <alignment horizontal="center" vertical="center"/>
    </xf>
    <xf numFmtId="0" fontId="0" fillId="6" borderId="29" xfId="0" applyFill="1" applyBorder="1" applyAlignment="1">
      <alignment horizontal="center" vertical="center"/>
    </xf>
    <xf numFmtId="0" fontId="0" fillId="6" borderId="37" xfId="0" applyFill="1" applyBorder="1" applyAlignment="1">
      <alignment horizontal="center" vertical="center"/>
    </xf>
    <xf numFmtId="0" fontId="0" fillId="18" borderId="29" xfId="0" applyFill="1" applyBorder="1" applyAlignment="1">
      <alignment horizontal="center" vertical="center"/>
    </xf>
    <xf numFmtId="0" fontId="0" fillId="18" borderId="37" xfId="0" applyFill="1" applyBorder="1" applyAlignment="1">
      <alignment horizontal="center" vertical="center"/>
    </xf>
    <xf numFmtId="0" fontId="0" fillId="10" borderId="29" xfId="0" applyFill="1" applyBorder="1" applyAlignment="1">
      <alignment horizontal="center" vertical="center"/>
    </xf>
    <xf numFmtId="0" fontId="0" fillId="10" borderId="37" xfId="0" applyFill="1" applyBorder="1" applyAlignment="1">
      <alignment horizontal="center" vertical="center"/>
    </xf>
    <xf numFmtId="0" fontId="0" fillId="0" borderId="0" xfId="0" applyAlignment="1">
      <alignment horizontal="left" vertical="top" wrapText="1"/>
    </xf>
    <xf numFmtId="0" fontId="20" fillId="0" borderId="0" xfId="0" applyFont="1" applyAlignment="1">
      <alignment horizontal="center" vertical="center"/>
    </xf>
    <xf numFmtId="0" fontId="20" fillId="0" borderId="68" xfId="0" applyFont="1" applyBorder="1" applyAlignment="1">
      <alignment vertical="center"/>
    </xf>
    <xf numFmtId="0" fontId="0" fillId="0" borderId="40" xfId="0" applyBorder="1"/>
    <xf numFmtId="0" fontId="0" fillId="0" borderId="21" xfId="0" applyBorder="1"/>
    <xf numFmtId="0" fontId="0" fillId="0" borderId="36" xfId="0" applyBorder="1"/>
    <xf numFmtId="0" fontId="0" fillId="0" borderId="38" xfId="0" applyBorder="1"/>
    <xf numFmtId="0" fontId="0" fillId="0" borderId="79" xfId="0" applyBorder="1"/>
    <xf numFmtId="0" fontId="0" fillId="0" borderId="71" xfId="0" applyBorder="1"/>
    <xf numFmtId="0" fontId="0" fillId="0" borderId="22" xfId="0" applyBorder="1"/>
    <xf numFmtId="0" fontId="0" fillId="0" borderId="22" xfId="0" applyBorder="1" applyAlignment="1">
      <alignment horizontal="center" vertical="center"/>
    </xf>
    <xf numFmtId="0" fontId="0" fillId="0" borderId="22" xfId="0" applyBorder="1" applyAlignment="1">
      <alignment wrapText="1"/>
    </xf>
    <xf numFmtId="0" fontId="20" fillId="0" borderId="21" xfId="0" applyFont="1" applyBorder="1"/>
    <xf numFmtId="0" fontId="2" fillId="0" borderId="26" xfId="0" applyFont="1" applyBorder="1"/>
    <xf numFmtId="0" fontId="2" fillId="0" borderId="27" xfId="0" applyFont="1" applyBorder="1"/>
    <xf numFmtId="0" fontId="2" fillId="0" borderId="28" xfId="0" applyFont="1" applyBorder="1"/>
    <xf numFmtId="0" fontId="2" fillId="0" borderId="27" xfId="0" applyFont="1" applyBorder="1" applyAlignment="1">
      <alignment vertical="center" wrapText="1"/>
    </xf>
    <xf numFmtId="0" fontId="0" fillId="0" borderId="59" xfId="0" applyBorder="1" applyAlignment="1">
      <alignment horizontal="center" vertical="center"/>
    </xf>
    <xf numFmtId="0" fontId="2" fillId="0" borderId="28" xfId="0" applyFont="1" applyBorder="1" applyAlignment="1">
      <alignment vertical="center" wrapText="1"/>
    </xf>
    <xf numFmtId="0" fontId="2" fillId="0" borderId="25" xfId="0" applyFont="1" applyBorder="1" applyAlignment="1">
      <alignment vertical="center"/>
    </xf>
    <xf numFmtId="0" fontId="0" fillId="0" borderId="61" xfId="0" applyBorder="1" applyAlignment="1">
      <alignment horizontal="center" vertical="center"/>
    </xf>
    <xf numFmtId="0" fontId="2" fillId="0" borderId="25" xfId="0" applyFont="1" applyBorder="1" applyAlignment="1">
      <alignment vertical="center" wrapText="1"/>
    </xf>
    <xf numFmtId="0" fontId="24" fillId="0" borderId="0" xfId="0" applyFont="1" applyAlignment="1">
      <alignment horizontal="center" vertical="center"/>
    </xf>
    <xf numFmtId="0" fontId="20" fillId="0" borderId="0" xfId="0" applyFont="1" applyAlignment="1">
      <alignment horizontal="center" vertical="top"/>
    </xf>
    <xf numFmtId="0" fontId="0" fillId="7" borderId="59" xfId="0" applyFill="1" applyBorder="1" applyAlignment="1">
      <alignment horizontal="left" vertical="center"/>
    </xf>
    <xf numFmtId="0" fontId="0" fillId="7" borderId="76" xfId="0" applyFill="1" applyBorder="1" applyAlignment="1">
      <alignment horizontal="left" vertical="center"/>
    </xf>
    <xf numFmtId="0" fontId="0" fillId="20" borderId="5" xfId="0" applyFill="1" applyBorder="1" applyAlignment="1">
      <alignment horizontal="center" vertical="center" wrapText="1"/>
    </xf>
    <xf numFmtId="0" fontId="0" fillId="20" borderId="63" xfId="0" applyFill="1" applyBorder="1" applyAlignment="1">
      <alignment horizontal="left" vertical="center"/>
    </xf>
    <xf numFmtId="0" fontId="0" fillId="20" borderId="7" xfId="0" applyFill="1" applyBorder="1" applyAlignment="1">
      <alignment horizontal="center" vertical="center"/>
    </xf>
    <xf numFmtId="0" fontId="0" fillId="20" borderId="11" xfId="0" applyFill="1" applyBorder="1" applyAlignment="1">
      <alignment horizontal="center" vertical="center" wrapText="1"/>
    </xf>
    <xf numFmtId="0" fontId="0" fillId="20" borderId="65" xfId="0" applyFill="1" applyBorder="1" applyAlignment="1">
      <alignment horizontal="left" vertical="center"/>
    </xf>
    <xf numFmtId="0" fontId="0" fillId="20" borderId="12" xfId="0" applyFill="1" applyBorder="1" applyAlignment="1">
      <alignment horizontal="center" vertical="center"/>
    </xf>
    <xf numFmtId="0" fontId="0" fillId="26" borderId="5" xfId="0" applyFill="1" applyBorder="1" applyAlignment="1">
      <alignment horizontal="center" vertical="center"/>
    </xf>
    <xf numFmtId="0" fontId="0" fillId="26" borderId="63" xfId="0" applyFill="1" applyBorder="1" applyAlignment="1">
      <alignment horizontal="left" vertical="center" wrapText="1"/>
    </xf>
    <xf numFmtId="0" fontId="0" fillId="26" borderId="29" xfId="0" applyFill="1" applyBorder="1" applyAlignment="1">
      <alignment horizontal="center" vertical="center"/>
    </xf>
    <xf numFmtId="0" fontId="0" fillId="26" borderId="7" xfId="0" applyFill="1" applyBorder="1" applyAlignment="1">
      <alignment horizontal="center" vertical="center" wrapText="1"/>
    </xf>
    <xf numFmtId="0" fontId="0" fillId="26" borderId="11" xfId="0" applyFill="1" applyBorder="1" applyAlignment="1">
      <alignment horizontal="center" vertical="center"/>
    </xf>
    <xf numFmtId="0" fontId="0" fillId="26" borderId="65" xfId="0" applyFill="1" applyBorder="1" applyAlignment="1">
      <alignment horizontal="left" vertical="center" wrapText="1"/>
    </xf>
    <xf numFmtId="0" fontId="0" fillId="26" borderId="37" xfId="0" applyFill="1" applyBorder="1" applyAlignment="1">
      <alignment horizontal="center" vertical="center"/>
    </xf>
    <xf numFmtId="0" fontId="0" fillId="26" borderId="12" xfId="0" applyFill="1" applyBorder="1" applyAlignment="1">
      <alignment horizontal="center" vertical="center" wrapText="1"/>
    </xf>
    <xf numFmtId="0" fontId="20" fillId="0" borderId="40" xfId="0" applyFont="1" applyBorder="1" applyAlignment="1">
      <alignment horizontal="center" vertical="top"/>
    </xf>
    <xf numFmtId="0" fontId="20" fillId="0" borderId="36" xfId="0" applyFont="1" applyBorder="1" applyAlignment="1">
      <alignment horizontal="center" vertical="top"/>
    </xf>
    <xf numFmtId="0" fontId="20" fillId="0" borderId="38" xfId="0" applyFont="1" applyBorder="1" applyAlignment="1">
      <alignment horizontal="center" vertical="top"/>
    </xf>
    <xf numFmtId="0" fontId="20" fillId="0" borderId="79" xfId="0" applyFont="1" applyBorder="1" applyAlignment="1">
      <alignment horizontal="center" vertical="top"/>
    </xf>
    <xf numFmtId="0" fontId="20" fillId="0" borderId="71" xfId="0" applyFont="1" applyBorder="1" applyAlignment="1">
      <alignment horizontal="center" vertical="top"/>
    </xf>
    <xf numFmtId="0" fontId="20" fillId="0" borderId="23" xfId="0" applyFont="1" applyBorder="1" applyAlignment="1">
      <alignment horizontal="center" vertical="top"/>
    </xf>
    <xf numFmtId="0" fontId="25" fillId="0" borderId="0" xfId="0" applyFont="1"/>
    <xf numFmtId="0" fontId="0" fillId="0" borderId="27" xfId="0" applyBorder="1"/>
    <xf numFmtId="0" fontId="2" fillId="0" borderId="0" xfId="0" applyFont="1" applyAlignment="1">
      <alignment horizontal="left"/>
    </xf>
    <xf numFmtId="0" fontId="0" fillId="0" borderId="0" xfId="0" applyAlignment="1">
      <alignment horizontal="left"/>
    </xf>
    <xf numFmtId="0" fontId="2" fillId="0" borderId="66" xfId="0" applyFont="1" applyBorder="1" applyAlignment="1">
      <alignment horizontal="center"/>
    </xf>
    <xf numFmtId="0" fontId="2" fillId="0" borderId="67" xfId="0" applyFont="1" applyBorder="1" applyAlignment="1">
      <alignment horizontal="center"/>
    </xf>
    <xf numFmtId="0" fontId="0" fillId="0" borderId="67" xfId="0" applyBorder="1" applyAlignment="1">
      <alignment horizontal="center"/>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0" fillId="0" borderId="59" xfId="0" applyBorder="1" applyAlignment="1">
      <alignment horizontal="center" vertical="center"/>
    </xf>
    <xf numFmtId="0" fontId="0" fillId="0" borderId="60" xfId="0" applyBorder="1" applyAlignment="1">
      <alignment horizontal="center" vertical="center"/>
    </xf>
    <xf numFmtId="0" fontId="24" fillId="0" borderId="40" xfId="0" applyFont="1" applyBorder="1" applyAlignment="1">
      <alignment horizontal="center" vertical="center"/>
    </xf>
    <xf numFmtId="0" fontId="24" fillId="0" borderId="71" xfId="0" applyFont="1" applyBorder="1" applyAlignment="1">
      <alignment horizontal="center" vertical="center"/>
    </xf>
    <xf numFmtId="0" fontId="24" fillId="0" borderId="36" xfId="0" applyFont="1" applyBorder="1" applyAlignment="1">
      <alignment horizontal="center" vertical="center"/>
    </xf>
    <xf numFmtId="0" fontId="24" fillId="0" borderId="23" xfId="0" applyFont="1" applyBorder="1" applyAlignment="1">
      <alignment horizontal="center" vertical="center"/>
    </xf>
    <xf numFmtId="0" fontId="0" fillId="13" borderId="26" xfId="0" applyFill="1" applyBorder="1" applyAlignment="1">
      <alignment horizontal="center" vertical="center" wrapText="1"/>
    </xf>
    <xf numFmtId="0" fontId="0" fillId="13" borderId="27" xfId="0" applyFill="1" applyBorder="1" applyAlignment="1">
      <alignment horizontal="center" vertical="center" wrapText="1"/>
    </xf>
    <xf numFmtId="0" fontId="0" fillId="13" borderId="28" xfId="0" applyFill="1" applyBorder="1" applyAlignment="1">
      <alignment horizontal="center" vertical="center" wrapText="1"/>
    </xf>
    <xf numFmtId="0" fontId="0" fillId="0" borderId="0" xfId="0" applyAlignment="1">
      <alignment horizontal="center" vertical="center" wrapText="1"/>
    </xf>
    <xf numFmtId="0" fontId="0" fillId="13" borderId="5" xfId="0" applyFill="1" applyBorder="1" applyAlignment="1">
      <alignment horizontal="center" vertical="center" wrapText="1"/>
    </xf>
    <xf numFmtId="0" fontId="0" fillId="13" borderId="1" xfId="0" applyFill="1" applyBorder="1" applyAlignment="1">
      <alignment horizontal="center" vertical="center" wrapText="1"/>
    </xf>
    <xf numFmtId="0" fontId="0" fillId="13" borderId="11" xfId="0" applyFill="1" applyBorder="1" applyAlignment="1">
      <alignment horizontal="center" vertical="center" wrapText="1"/>
    </xf>
    <xf numFmtId="0" fontId="0" fillId="6" borderId="26" xfId="0" applyFill="1" applyBorder="1" applyAlignment="1">
      <alignment horizontal="center" vertical="center" wrapText="1"/>
    </xf>
    <xf numFmtId="0" fontId="0" fillId="6" borderId="28" xfId="0" applyFill="1" applyBorder="1" applyAlignment="1">
      <alignment horizontal="center" vertical="center" wrapText="1"/>
    </xf>
    <xf numFmtId="0" fontId="0" fillId="19" borderId="5" xfId="0" applyFill="1" applyBorder="1" applyAlignment="1">
      <alignment horizontal="center" vertical="center" wrapText="1"/>
    </xf>
    <xf numFmtId="0" fontId="0" fillId="19" borderId="1" xfId="0" applyFill="1" applyBorder="1" applyAlignment="1">
      <alignment horizontal="center" vertical="center" wrapText="1"/>
    </xf>
    <xf numFmtId="0" fontId="0" fillId="19" borderId="11" xfId="0" applyFill="1" applyBorder="1" applyAlignment="1">
      <alignment horizontal="center" vertical="center" wrapText="1"/>
    </xf>
    <xf numFmtId="0" fontId="0" fillId="8" borderId="5" xfId="0" applyFill="1" applyBorder="1" applyAlignment="1">
      <alignment horizontal="center" vertical="center" wrapText="1"/>
    </xf>
    <xf numFmtId="0" fontId="0" fillId="8" borderId="1" xfId="0" applyFill="1" applyBorder="1" applyAlignment="1">
      <alignment horizontal="center" vertical="center" wrapText="1"/>
    </xf>
    <xf numFmtId="0" fontId="0" fillId="8" borderId="11" xfId="0" applyFill="1" applyBorder="1" applyAlignment="1">
      <alignment horizontal="center" vertical="center" wrapText="1"/>
    </xf>
    <xf numFmtId="0" fontId="0" fillId="19" borderId="26" xfId="0" applyFill="1" applyBorder="1" applyAlignment="1">
      <alignment horizontal="center" vertical="center" wrapText="1"/>
    </xf>
    <xf numFmtId="0" fontId="0" fillId="19" borderId="27" xfId="0" applyFill="1" applyBorder="1" applyAlignment="1">
      <alignment horizontal="center" vertical="center" wrapText="1"/>
    </xf>
    <xf numFmtId="0" fontId="0" fillId="19" borderId="28" xfId="0" applyFill="1" applyBorder="1" applyAlignment="1">
      <alignment horizontal="center" vertical="center" wrapText="1"/>
    </xf>
    <xf numFmtId="0" fontId="0" fillId="8" borderId="26" xfId="0" applyFill="1" applyBorder="1" applyAlignment="1">
      <alignment horizontal="center" vertical="center" wrapText="1"/>
    </xf>
    <xf numFmtId="0" fontId="0" fillId="8" borderId="27" xfId="0" applyFill="1" applyBorder="1" applyAlignment="1">
      <alignment horizontal="center" vertical="center" wrapText="1"/>
    </xf>
    <xf numFmtId="0" fontId="0" fillId="8" borderId="28" xfId="0" applyFill="1" applyBorder="1" applyAlignment="1">
      <alignment horizontal="center" vertical="center" wrapText="1"/>
    </xf>
    <xf numFmtId="0" fontId="0" fillId="10" borderId="5" xfId="0" applyFill="1" applyBorder="1" applyAlignment="1">
      <alignment horizontal="center" vertical="center" wrapText="1"/>
    </xf>
    <xf numFmtId="0" fontId="0" fillId="10" borderId="1" xfId="0" applyFill="1" applyBorder="1" applyAlignment="1">
      <alignment horizontal="center" vertical="center" wrapText="1"/>
    </xf>
    <xf numFmtId="0" fontId="0" fillId="10" borderId="11" xfId="0" applyFill="1" applyBorder="1" applyAlignment="1">
      <alignment horizontal="center" vertical="center" wrapText="1"/>
    </xf>
    <xf numFmtId="0" fontId="0" fillId="18" borderId="5" xfId="0" applyFill="1" applyBorder="1" applyAlignment="1">
      <alignment horizontal="center" vertical="center" wrapText="1"/>
    </xf>
    <xf numFmtId="0" fontId="0" fillId="18" borderId="1" xfId="0" applyFill="1" applyBorder="1" applyAlignment="1">
      <alignment horizontal="center" vertical="center" wrapText="1"/>
    </xf>
    <xf numFmtId="0" fontId="0" fillId="18" borderId="11" xfId="0" applyFill="1" applyBorder="1" applyAlignment="1">
      <alignment horizontal="center" vertical="center" wrapText="1"/>
    </xf>
    <xf numFmtId="0" fontId="0" fillId="6" borderId="5" xfId="0" applyFill="1" applyBorder="1" applyAlignment="1">
      <alignment horizontal="center" vertical="center" wrapText="1"/>
    </xf>
    <xf numFmtId="0" fontId="0" fillId="6" borderId="11" xfId="0" applyFill="1" applyBorder="1" applyAlignment="1">
      <alignment horizontal="center" vertical="center" wrapText="1"/>
    </xf>
    <xf numFmtId="0" fontId="0" fillId="10" borderId="26" xfId="0" applyFill="1" applyBorder="1" applyAlignment="1">
      <alignment horizontal="center" vertical="center" wrapText="1"/>
    </xf>
    <xf numFmtId="0" fontId="0" fillId="10" borderId="27" xfId="0" applyFill="1" applyBorder="1" applyAlignment="1">
      <alignment horizontal="center" vertical="center" wrapText="1"/>
    </xf>
    <xf numFmtId="0" fontId="0" fillId="10" borderId="28" xfId="0" applyFill="1" applyBorder="1" applyAlignment="1">
      <alignment horizontal="center" vertical="center" wrapText="1"/>
    </xf>
    <xf numFmtId="0" fontId="0" fillId="18" borderId="26" xfId="0" applyFill="1" applyBorder="1" applyAlignment="1">
      <alignment horizontal="center" vertical="center" wrapText="1"/>
    </xf>
    <xf numFmtId="0" fontId="0" fillId="18" borderId="27" xfId="0" applyFill="1" applyBorder="1" applyAlignment="1">
      <alignment horizontal="center" vertical="center" wrapText="1"/>
    </xf>
    <xf numFmtId="0" fontId="0" fillId="18" borderId="28" xfId="0" applyFill="1" applyBorder="1" applyAlignment="1">
      <alignment horizontal="center" vertical="center" wrapText="1"/>
    </xf>
    <xf numFmtId="0" fontId="0" fillId="19" borderId="78" xfId="0" applyFill="1" applyBorder="1" applyAlignment="1">
      <alignment horizontal="center" vertical="center"/>
    </xf>
    <xf numFmtId="0" fontId="0" fillId="19" borderId="73" xfId="0" applyFill="1" applyBorder="1" applyAlignment="1">
      <alignment horizontal="center" vertical="center"/>
    </xf>
    <xf numFmtId="0" fontId="0" fillId="19" borderId="41" xfId="0" applyFill="1" applyBorder="1" applyAlignment="1">
      <alignment horizontal="center" vertical="center"/>
    </xf>
    <xf numFmtId="0" fontId="0" fillId="12" borderId="26" xfId="0" applyFill="1" applyBorder="1" applyAlignment="1">
      <alignment horizontal="center" vertical="center"/>
    </xf>
    <xf numFmtId="0" fontId="0" fillId="12" borderId="28" xfId="0" applyFill="1" applyBorder="1" applyAlignment="1">
      <alignment horizontal="center" vertical="center"/>
    </xf>
    <xf numFmtId="0" fontId="0" fillId="13" borderId="7" xfId="0" applyFill="1" applyBorder="1" applyAlignment="1">
      <alignment horizontal="left" vertical="top" wrapText="1"/>
    </xf>
    <xf numFmtId="0" fontId="0" fillId="13" borderId="12" xfId="0" applyFill="1" applyBorder="1" applyAlignment="1">
      <alignment horizontal="left" vertical="top" wrapText="1"/>
    </xf>
    <xf numFmtId="0" fontId="0" fillId="6" borderId="7" xfId="0" applyFill="1" applyBorder="1" applyAlignment="1">
      <alignment horizontal="left" vertical="top" wrapText="1"/>
    </xf>
    <xf numFmtId="0" fontId="0" fillId="6" borderId="12" xfId="0" applyFill="1" applyBorder="1" applyAlignment="1">
      <alignment horizontal="left" vertical="top" wrapText="1"/>
    </xf>
    <xf numFmtId="0" fontId="0" fillId="10" borderId="7" xfId="0" applyFill="1" applyBorder="1" applyAlignment="1">
      <alignment horizontal="left" vertical="top" wrapText="1"/>
    </xf>
    <xf numFmtId="0" fontId="0" fillId="10" borderId="12" xfId="0" applyFill="1" applyBorder="1" applyAlignment="1">
      <alignment horizontal="left" vertical="top" wrapText="1"/>
    </xf>
    <xf numFmtId="0" fontId="0" fillId="24" borderId="7" xfId="0" applyFill="1" applyBorder="1" applyAlignment="1">
      <alignment horizontal="left" vertical="top" wrapText="1"/>
    </xf>
    <xf numFmtId="0" fontId="0" fillId="24" borderId="12" xfId="0" applyFill="1" applyBorder="1" applyAlignment="1">
      <alignment horizontal="left" vertical="top" wrapText="1"/>
    </xf>
    <xf numFmtId="0" fontId="0" fillId="12" borderId="7" xfId="0" applyFill="1" applyBorder="1" applyAlignment="1">
      <alignment horizontal="left" vertical="top" wrapText="1"/>
    </xf>
    <xf numFmtId="0" fontId="0" fillId="12" borderId="12" xfId="0" applyFill="1" applyBorder="1" applyAlignment="1">
      <alignment horizontal="left" vertical="top" wrapText="1"/>
    </xf>
    <xf numFmtId="0" fontId="0" fillId="14" borderId="26" xfId="0" applyFill="1" applyBorder="1" applyAlignment="1">
      <alignment horizontal="center" vertical="center"/>
    </xf>
    <xf numFmtId="0" fontId="0" fillId="14" borderId="28" xfId="0" applyFill="1" applyBorder="1" applyAlignment="1">
      <alignment horizontal="center" vertical="center"/>
    </xf>
    <xf numFmtId="0" fontId="0" fillId="13" borderId="26" xfId="0" applyFill="1" applyBorder="1" applyAlignment="1">
      <alignment horizontal="center" vertical="center"/>
    </xf>
    <xf numFmtId="0" fontId="0" fillId="13" borderId="28" xfId="0" applyFill="1" applyBorder="1" applyAlignment="1">
      <alignment horizontal="center" vertical="center"/>
    </xf>
    <xf numFmtId="0" fontId="0" fillId="24" borderId="26" xfId="0" applyFill="1" applyBorder="1" applyAlignment="1">
      <alignment horizontal="center" vertical="center" wrapText="1"/>
    </xf>
    <xf numFmtId="0" fontId="0" fillId="24" borderId="28" xfId="0" applyFill="1" applyBorder="1" applyAlignment="1">
      <alignment horizontal="center" vertical="center" wrapText="1"/>
    </xf>
    <xf numFmtId="0" fontId="0" fillId="18" borderId="7" xfId="0" applyFill="1" applyBorder="1" applyAlignment="1">
      <alignment horizontal="left" vertical="top" wrapText="1"/>
    </xf>
    <xf numFmtId="0" fontId="0" fillId="18" borderId="12" xfId="0" applyFill="1" applyBorder="1" applyAlignment="1">
      <alignment horizontal="left" vertical="top" wrapText="1"/>
    </xf>
    <xf numFmtId="0" fontId="0" fillId="14" borderId="7" xfId="0" applyFill="1" applyBorder="1" applyAlignment="1">
      <alignment horizontal="left" vertical="top" wrapText="1"/>
    </xf>
    <xf numFmtId="0" fontId="0" fillId="14" borderId="12" xfId="0" applyFill="1" applyBorder="1" applyAlignment="1">
      <alignment horizontal="left" vertical="top" wrapText="1"/>
    </xf>
    <xf numFmtId="0" fontId="0" fillId="12" borderId="18" xfId="0" applyFill="1" applyBorder="1" applyAlignment="1">
      <alignment horizontal="center" vertical="center" wrapText="1"/>
    </xf>
    <xf numFmtId="0" fontId="0" fillId="12" borderId="70" xfId="0" applyFill="1" applyBorder="1" applyAlignment="1">
      <alignment horizontal="center" vertical="center" wrapText="1"/>
    </xf>
    <xf numFmtId="0" fontId="0" fillId="12" borderId="24" xfId="0" applyFill="1" applyBorder="1" applyAlignment="1">
      <alignment horizontal="center" vertical="center" wrapText="1"/>
    </xf>
    <xf numFmtId="0" fontId="0" fillId="24" borderId="18" xfId="0" applyFill="1" applyBorder="1" applyAlignment="1">
      <alignment horizontal="center" vertical="center" wrapText="1"/>
    </xf>
    <xf numFmtId="0" fontId="0" fillId="24" borderId="70" xfId="0" applyFill="1" applyBorder="1" applyAlignment="1">
      <alignment horizontal="center" vertical="center" wrapText="1"/>
    </xf>
    <xf numFmtId="0" fontId="0" fillId="24" borderId="24" xfId="0" applyFill="1" applyBorder="1" applyAlignment="1">
      <alignment horizontal="center" vertical="center" wrapText="1"/>
    </xf>
    <xf numFmtId="0" fontId="0" fillId="26" borderId="19" xfId="0" applyFill="1" applyBorder="1" applyAlignment="1">
      <alignment horizontal="center" vertical="center" wrapText="1"/>
    </xf>
    <xf numFmtId="0" fontId="0" fillId="26" borderId="13" xfId="0" applyFill="1" applyBorder="1" applyAlignment="1">
      <alignment horizontal="center" vertical="center" wrapText="1"/>
    </xf>
    <xf numFmtId="0" fontId="0" fillId="7" borderId="19" xfId="0" applyFill="1" applyBorder="1" applyAlignment="1">
      <alignment horizontal="center" vertical="center" wrapText="1"/>
    </xf>
    <xf numFmtId="0" fontId="0" fillId="7" borderId="34" xfId="0" applyFill="1" applyBorder="1" applyAlignment="1">
      <alignment horizontal="center" vertical="center" wrapText="1"/>
    </xf>
    <xf numFmtId="0" fontId="0" fillId="11" borderId="34" xfId="0" applyFill="1" applyBorder="1" applyAlignment="1">
      <alignment horizontal="center" vertical="center" wrapText="1"/>
    </xf>
    <xf numFmtId="0" fontId="0" fillId="11" borderId="13" xfId="0" applyFill="1" applyBorder="1" applyAlignment="1">
      <alignment horizontal="center" vertical="center" wrapText="1"/>
    </xf>
    <xf numFmtId="0" fontId="0" fillId="12" borderId="19" xfId="0" applyFill="1" applyBorder="1" applyAlignment="1">
      <alignment horizontal="center" vertical="center" wrapText="1"/>
    </xf>
    <xf numFmtId="0" fontId="0" fillId="12" borderId="34" xfId="0" applyFill="1" applyBorder="1" applyAlignment="1">
      <alignment horizontal="center" vertical="center" wrapText="1"/>
    </xf>
    <xf numFmtId="0" fontId="0" fillId="12" borderId="13" xfId="0" applyFill="1" applyBorder="1" applyAlignment="1">
      <alignment horizontal="center" vertical="center" wrapText="1"/>
    </xf>
    <xf numFmtId="0" fontId="0" fillId="24" borderId="19" xfId="0" applyFill="1" applyBorder="1" applyAlignment="1">
      <alignment horizontal="center" vertical="center" wrapText="1"/>
    </xf>
    <xf numFmtId="0" fontId="0" fillId="24" borderId="34" xfId="0" applyFill="1" applyBorder="1" applyAlignment="1">
      <alignment horizontal="center" vertical="center" wrapText="1"/>
    </xf>
    <xf numFmtId="0" fontId="0" fillId="24" borderId="13" xfId="0" applyFill="1" applyBorder="1" applyAlignment="1">
      <alignment horizontal="center" vertical="center" wrapText="1"/>
    </xf>
    <xf numFmtId="0" fontId="0" fillId="4" borderId="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1" xfId="0" applyFill="1" applyBorder="1" applyAlignment="1">
      <alignment horizontal="center" vertical="center" wrapText="1"/>
    </xf>
    <xf numFmtId="0" fontId="0" fillId="26" borderId="18" xfId="0" applyFill="1" applyBorder="1" applyAlignment="1">
      <alignment horizontal="center" vertical="center"/>
    </xf>
    <xf numFmtId="0" fontId="0" fillId="26" borderId="24" xfId="0" applyFill="1" applyBorder="1" applyAlignment="1">
      <alignment horizontal="center" vertical="center"/>
    </xf>
    <xf numFmtId="0" fontId="0" fillId="4" borderId="18" xfId="0" applyFill="1" applyBorder="1" applyAlignment="1">
      <alignment horizontal="center" vertical="center" wrapText="1"/>
    </xf>
    <xf numFmtId="0" fontId="0" fillId="4" borderId="70" xfId="0" applyFill="1" applyBorder="1" applyAlignment="1">
      <alignment horizontal="center" vertical="center" wrapText="1"/>
    </xf>
    <xf numFmtId="0" fontId="0" fillId="4" borderId="24" xfId="0" applyFill="1" applyBorder="1" applyAlignment="1">
      <alignment horizontal="center" vertical="center" wrapText="1"/>
    </xf>
    <xf numFmtId="0" fontId="0" fillId="7" borderId="18" xfId="0" applyFill="1" applyBorder="1" applyAlignment="1">
      <alignment horizontal="center" vertical="center" wrapText="1"/>
    </xf>
    <xf numFmtId="0" fontId="0" fillId="7" borderId="70" xfId="0" applyFill="1" applyBorder="1" applyAlignment="1">
      <alignment horizontal="center" vertical="center" wrapText="1"/>
    </xf>
    <xf numFmtId="0" fontId="0" fillId="11" borderId="70" xfId="0" applyFill="1" applyBorder="1" applyAlignment="1">
      <alignment horizontal="center" vertical="center" wrapText="1"/>
    </xf>
    <xf numFmtId="0" fontId="0" fillId="11" borderId="24" xfId="0" applyFill="1" applyBorder="1" applyAlignment="1">
      <alignment horizontal="center" vertical="center" wrapText="1"/>
    </xf>
    <xf numFmtId="0" fontId="0" fillId="20" borderId="18" xfId="0" applyFill="1" applyBorder="1" applyAlignment="1">
      <alignment horizontal="center" vertical="center" wrapText="1"/>
    </xf>
    <xf numFmtId="0" fontId="0" fillId="20" borderId="24" xfId="0" applyFill="1" applyBorder="1" applyAlignment="1">
      <alignment horizontal="center" vertical="center" wrapText="1"/>
    </xf>
    <xf numFmtId="0" fontId="0" fillId="20" borderId="19" xfId="0" applyFill="1" applyBorder="1" applyAlignment="1">
      <alignment horizontal="center" vertical="center" wrapText="1"/>
    </xf>
    <xf numFmtId="0" fontId="0" fillId="20" borderId="13" xfId="0" applyFill="1" applyBorder="1" applyAlignment="1">
      <alignment horizontal="center" vertical="center" wrapText="1"/>
    </xf>
    <xf numFmtId="0" fontId="0" fillId="18" borderId="25" xfId="0" applyFill="1" applyBorder="1" applyAlignment="1">
      <alignment horizontal="center" vertical="center" wrapText="1"/>
    </xf>
    <xf numFmtId="0" fontId="0" fillId="18" borderId="32" xfId="0" applyFill="1" applyBorder="1" applyAlignment="1">
      <alignment horizontal="center" vertical="center" wrapText="1"/>
    </xf>
    <xf numFmtId="0" fontId="0" fillId="13" borderId="25" xfId="0" applyFill="1" applyBorder="1" applyAlignment="1">
      <alignment horizontal="center" vertical="center" wrapText="1"/>
    </xf>
    <xf numFmtId="0" fontId="0" fillId="22" borderId="38" xfId="0" applyFill="1" applyBorder="1" applyAlignment="1">
      <alignment horizontal="center" vertical="center" wrapText="1"/>
    </xf>
    <xf numFmtId="0" fontId="0" fillId="22" borderId="71" xfId="0" applyFill="1" applyBorder="1" applyAlignment="1">
      <alignment horizontal="center" vertical="center" wrapText="1"/>
    </xf>
    <xf numFmtId="0" fontId="20" fillId="0" borderId="68" xfId="0" applyFont="1" applyBorder="1" applyAlignment="1">
      <alignment horizontal="center"/>
    </xf>
    <xf numFmtId="0" fontId="20" fillId="0" borderId="69" xfId="0" applyFont="1" applyBorder="1" applyAlignment="1">
      <alignment horizontal="center"/>
    </xf>
    <xf numFmtId="0" fontId="0" fillId="6" borderId="25" xfId="0" applyFill="1" applyBorder="1" applyAlignment="1">
      <alignment horizontal="center" vertical="center" wrapText="1"/>
    </xf>
    <xf numFmtId="0" fontId="0" fillId="6" borderId="27"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13" xfId="0" applyFill="1" applyBorder="1" applyAlignment="1">
      <alignment horizontal="center" vertical="center" wrapText="1"/>
    </xf>
    <xf numFmtId="0" fontId="0" fillId="6" borderId="35" xfId="0" applyFill="1" applyBorder="1" applyAlignment="1">
      <alignment horizontal="center" vertical="center"/>
    </xf>
    <xf numFmtId="0" fontId="0" fillId="6" borderId="13" xfId="0" applyFill="1" applyBorder="1" applyAlignment="1">
      <alignment horizontal="center" vertical="center"/>
    </xf>
    <xf numFmtId="0" fontId="0" fillId="6" borderId="35" xfId="0" applyFill="1" applyBorder="1" applyAlignment="1">
      <alignment vertical="center"/>
    </xf>
    <xf numFmtId="0" fontId="0" fillId="6" borderId="13" xfId="0" applyFill="1" applyBorder="1" applyAlignment="1">
      <alignment vertical="center"/>
    </xf>
    <xf numFmtId="0" fontId="0" fillId="6" borderId="62" xfId="0" applyFill="1" applyBorder="1" applyAlignment="1">
      <alignment horizontal="center" vertical="center"/>
    </xf>
    <xf numFmtId="0" fontId="0" fillId="6" borderId="77" xfId="0" applyFill="1" applyBorder="1" applyAlignment="1">
      <alignment horizontal="center" vertical="center"/>
    </xf>
    <xf numFmtId="0" fontId="0" fillId="18" borderId="35" xfId="0" applyFill="1" applyBorder="1" applyAlignment="1">
      <alignment horizontal="center" vertical="center" wrapText="1"/>
    </xf>
    <xf numFmtId="0" fontId="0" fillId="18" borderId="13" xfId="0" applyFill="1" applyBorder="1" applyAlignment="1">
      <alignment horizontal="center" vertical="center" wrapText="1"/>
    </xf>
    <xf numFmtId="0" fontId="0" fillId="18" borderId="35" xfId="0" applyFill="1" applyBorder="1" applyAlignment="1">
      <alignment horizontal="center" vertical="center"/>
    </xf>
    <xf numFmtId="0" fontId="0" fillId="18" borderId="13" xfId="0" applyFill="1" applyBorder="1" applyAlignment="1">
      <alignment horizontal="center" vertical="center"/>
    </xf>
    <xf numFmtId="0" fontId="0" fillId="18" borderId="35" xfId="0" applyFill="1" applyBorder="1" applyAlignment="1">
      <alignment vertical="center"/>
    </xf>
    <xf numFmtId="0" fontId="0" fillId="18" borderId="13" xfId="0" applyFill="1" applyBorder="1" applyAlignment="1">
      <alignment vertical="center"/>
    </xf>
    <xf numFmtId="0" fontId="0" fillId="14" borderId="35" xfId="0" applyFill="1" applyBorder="1" applyAlignment="1">
      <alignment horizontal="center" vertical="center"/>
    </xf>
    <xf numFmtId="0" fontId="0" fillId="14" borderId="13" xfId="0" applyFill="1" applyBorder="1" applyAlignment="1">
      <alignment horizontal="center" vertical="center"/>
    </xf>
    <xf numFmtId="0" fontId="0" fillId="18" borderId="62" xfId="0" applyFill="1" applyBorder="1" applyAlignment="1">
      <alignment horizontal="center" vertical="center"/>
    </xf>
    <xf numFmtId="0" fontId="0" fillId="18" borderId="77" xfId="0" applyFill="1" applyBorder="1" applyAlignment="1">
      <alignment horizontal="center" vertical="center"/>
    </xf>
    <xf numFmtId="0" fontId="0" fillId="10" borderId="35"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35" xfId="0" applyFill="1" applyBorder="1" applyAlignment="1">
      <alignment horizontal="center" vertical="center"/>
    </xf>
    <xf numFmtId="0" fontId="0" fillId="10" borderId="13" xfId="0" applyFill="1" applyBorder="1" applyAlignment="1">
      <alignment horizontal="center" vertical="center"/>
    </xf>
    <xf numFmtId="0" fontId="0" fillId="10" borderId="35" xfId="0" applyFill="1" applyBorder="1" applyAlignment="1">
      <alignment vertical="center"/>
    </xf>
    <xf numFmtId="0" fontId="0" fillId="10" borderId="13" xfId="0" applyFill="1" applyBorder="1" applyAlignment="1">
      <alignment vertical="center"/>
    </xf>
    <xf numFmtId="0" fontId="0" fillId="10" borderId="62" xfId="0" applyFill="1" applyBorder="1" applyAlignment="1">
      <alignment horizontal="center" vertical="center"/>
    </xf>
    <xf numFmtId="0" fontId="0" fillId="10" borderId="77" xfId="0" applyFill="1" applyBorder="1" applyAlignment="1">
      <alignment horizontal="center" vertical="center"/>
    </xf>
    <xf numFmtId="0" fontId="0" fillId="13" borderId="62" xfId="0" applyFill="1" applyBorder="1" applyAlignment="1">
      <alignment horizontal="center" vertical="center"/>
    </xf>
    <xf numFmtId="0" fontId="0" fillId="13" borderId="77" xfId="0" applyFill="1" applyBorder="1" applyAlignment="1">
      <alignment horizontal="center" vertical="center"/>
    </xf>
    <xf numFmtId="0" fontId="0" fillId="13" borderId="35"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35" xfId="0" applyFill="1" applyBorder="1" applyAlignment="1">
      <alignment horizontal="center" vertical="center"/>
    </xf>
    <xf numFmtId="0" fontId="0" fillId="13" borderId="13" xfId="0" applyFill="1" applyBorder="1" applyAlignment="1">
      <alignment horizontal="center" vertical="center"/>
    </xf>
    <xf numFmtId="0" fontId="0" fillId="13" borderId="35" xfId="0" applyFill="1" applyBorder="1" applyAlignment="1">
      <alignment vertical="center"/>
    </xf>
    <xf numFmtId="0" fontId="0" fillId="13" borderId="13" xfId="0" applyFill="1" applyBorder="1" applyAlignment="1">
      <alignment vertical="center"/>
    </xf>
    <xf numFmtId="0" fontId="12" fillId="15" borderId="15" xfId="0" applyFont="1" applyFill="1" applyBorder="1" applyAlignment="1">
      <alignment horizontal="center" vertical="center" textRotation="90" wrapText="1"/>
    </xf>
    <xf numFmtId="0" fontId="12" fillId="15" borderId="16" xfId="0" applyFont="1" applyFill="1" applyBorder="1" applyAlignment="1">
      <alignment horizontal="center" vertical="center" textRotation="90" wrapText="1"/>
    </xf>
    <xf numFmtId="0" fontId="12" fillId="15" borderId="38" xfId="0" applyFont="1" applyFill="1" applyBorder="1" applyAlignment="1">
      <alignment horizontal="center" vertical="center" textRotation="90" wrapText="1"/>
    </xf>
    <xf numFmtId="0" fontId="16" fillId="15" borderId="42" xfId="0" applyFont="1" applyFill="1" applyBorder="1" applyAlignment="1">
      <alignment horizontal="left"/>
    </xf>
    <xf numFmtId="0" fontId="16" fillId="15" borderId="43" xfId="0" applyFont="1" applyFill="1" applyBorder="1" applyAlignment="1">
      <alignment horizontal="left"/>
    </xf>
    <xf numFmtId="0" fontId="5" fillId="0" borderId="57"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3" fillId="5" borderId="0" xfId="0" applyFont="1" applyFill="1" applyAlignment="1">
      <alignment horizontal="center"/>
    </xf>
    <xf numFmtId="0" fontId="3" fillId="10" borderId="15" xfId="0" applyFont="1" applyFill="1" applyBorder="1" applyAlignment="1">
      <alignment horizontal="center" vertical="center" textRotation="90" wrapText="1"/>
    </xf>
    <xf numFmtId="0" fontId="3" fillId="10" borderId="16" xfId="0" applyFont="1" applyFill="1" applyBorder="1" applyAlignment="1">
      <alignment horizontal="center" vertical="center" textRotation="90" wrapText="1"/>
    </xf>
    <xf numFmtId="0" fontId="3" fillId="10" borderId="17" xfId="0" applyFont="1" applyFill="1" applyBorder="1" applyAlignment="1">
      <alignment horizontal="center" vertical="center" textRotation="90" wrapText="1"/>
    </xf>
    <xf numFmtId="0" fontId="12" fillId="11" borderId="15" xfId="0" applyFont="1" applyFill="1" applyBorder="1" applyAlignment="1">
      <alignment horizontal="center" vertical="center" textRotation="90" wrapText="1"/>
    </xf>
    <xf numFmtId="0" fontId="12" fillId="11" borderId="16" xfId="0" applyFont="1" applyFill="1" applyBorder="1" applyAlignment="1">
      <alignment horizontal="center" vertical="center" textRotation="90" wrapText="1"/>
    </xf>
    <xf numFmtId="0" fontId="12" fillId="11" borderId="17" xfId="0" applyFont="1" applyFill="1" applyBorder="1" applyAlignment="1">
      <alignment horizontal="center" vertical="center" textRotation="90" wrapText="1"/>
    </xf>
    <xf numFmtId="0" fontId="12" fillId="12" borderId="15" xfId="0" applyFont="1" applyFill="1" applyBorder="1" applyAlignment="1">
      <alignment horizontal="center" vertical="center" textRotation="90" wrapText="1"/>
    </xf>
    <xf numFmtId="0" fontId="12" fillId="12" borderId="16" xfId="0" applyFont="1" applyFill="1" applyBorder="1" applyAlignment="1">
      <alignment horizontal="center" vertical="center" textRotation="90" wrapText="1"/>
    </xf>
    <xf numFmtId="0" fontId="12" fillId="12" borderId="17" xfId="0" applyFont="1" applyFill="1" applyBorder="1" applyAlignment="1">
      <alignment horizontal="center" vertical="center" textRotation="90" wrapText="1"/>
    </xf>
    <xf numFmtId="0" fontId="3" fillId="12" borderId="15" xfId="0" applyFont="1" applyFill="1" applyBorder="1" applyAlignment="1">
      <alignment horizontal="center" vertical="center" textRotation="90" wrapText="1"/>
    </xf>
    <xf numFmtId="0" fontId="3" fillId="12" borderId="16" xfId="0" applyFont="1" applyFill="1" applyBorder="1" applyAlignment="1">
      <alignment horizontal="center" vertical="center" textRotation="90" wrapText="1"/>
    </xf>
    <xf numFmtId="0" fontId="3" fillId="12" borderId="17" xfId="0" applyFont="1" applyFill="1" applyBorder="1" applyAlignment="1">
      <alignment horizontal="center" vertical="center" textRotation="90" wrapText="1"/>
    </xf>
    <xf numFmtId="0" fontId="3" fillId="7" borderId="15" xfId="0" applyFont="1" applyFill="1" applyBorder="1" applyAlignment="1">
      <alignment horizontal="center" vertical="center" textRotation="90" wrapText="1"/>
    </xf>
    <xf numFmtId="0" fontId="3" fillId="7" borderId="16" xfId="0" applyFont="1" applyFill="1" applyBorder="1" applyAlignment="1">
      <alignment horizontal="center" vertical="center" textRotation="90" wrapText="1"/>
    </xf>
    <xf numFmtId="0" fontId="3" fillId="7" borderId="17" xfId="0" applyFont="1" applyFill="1" applyBorder="1" applyAlignment="1">
      <alignment horizontal="center" vertical="center" textRotation="90" wrapText="1"/>
    </xf>
    <xf numFmtId="0" fontId="0" fillId="0" borderId="63" xfId="0" applyBorder="1"/>
    <xf numFmtId="0" fontId="0" fillId="0" borderId="64" xfId="0" applyBorder="1"/>
    <xf numFmtId="0" fontId="0" fillId="0" borderId="65" xfId="0" applyBorder="1"/>
    <xf numFmtId="0" fontId="0" fillId="0" borderId="29" xfId="0" applyBorder="1"/>
    <xf numFmtId="0" fontId="0" fillId="0" borderId="31" xfId="0" applyBorder="1"/>
    <xf numFmtId="0" fontId="0" fillId="0" borderId="37" xfId="0" applyBorder="1"/>
  </cellXfs>
  <cellStyles count="4">
    <cellStyle name="Comma" xfId="1" builtinId="3"/>
    <cellStyle name="Hyperlink" xfId="3" builtinId="8"/>
    <cellStyle name="Normal" xfId="0" builtinId="0"/>
    <cellStyle name="Percent" xfId="2" builtinId="5"/>
  </cellStyles>
  <dxfs count="65">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patternFill>
      </fill>
    </dxf>
    <dxf>
      <fill>
        <patternFill>
          <bgColor theme="1"/>
        </patternFill>
      </fill>
    </dxf>
    <dxf>
      <fill>
        <patternFill>
          <bgColor theme="7" tint="0.39994506668294322"/>
        </patternFill>
      </fill>
    </dxf>
    <dxf>
      <fill>
        <patternFill>
          <bgColor theme="9" tint="0.39994506668294322"/>
        </patternFill>
      </fill>
    </dxf>
    <dxf>
      <fill>
        <patternFill>
          <bgColor theme="8" tint="0.39994506668294322"/>
        </patternFill>
      </fill>
    </dxf>
    <dxf>
      <fill>
        <patternFill>
          <bgColor theme="5" tint="-0.24994659260841701"/>
        </patternFill>
      </fill>
    </dxf>
    <dxf>
      <fill>
        <patternFill>
          <bgColor theme="5" tint="-0.24994659260841701"/>
        </patternFill>
      </fill>
    </dxf>
    <dxf>
      <fill>
        <patternFill>
          <bgColor theme="8" tint="0.39994506668294322"/>
        </patternFill>
      </fill>
    </dxf>
    <dxf>
      <fill>
        <patternFill>
          <bgColor theme="9" tint="0.39994506668294322"/>
        </patternFill>
      </fill>
    </dxf>
    <dxf>
      <fill>
        <patternFill>
          <bgColor theme="7" tint="0.39994506668294322"/>
        </patternFill>
      </fill>
      <border>
        <vertical/>
        <horizontal/>
      </border>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theme="8" tint="0.59996337778862885"/>
        </patternFill>
      </fill>
    </dxf>
    <dxf>
      <fill>
        <patternFill>
          <bgColor theme="9" tint="0.59996337778862885"/>
        </patternFill>
      </fill>
    </dxf>
    <dxf>
      <fill>
        <patternFill>
          <bgColor theme="7"/>
        </patternFill>
      </fill>
    </dxf>
    <dxf>
      <numFmt numFmtId="0" formatCode="General"/>
      <fill>
        <patternFill>
          <bgColor rgb="FFFF0000"/>
        </patternFill>
      </fill>
    </dxf>
    <dxf>
      <fill>
        <patternFill>
          <bgColor rgb="FFFF0000"/>
        </patternFill>
      </fill>
    </dxf>
    <dxf>
      <fill>
        <patternFill>
          <bgColor theme="8" tint="0.59996337778862885"/>
        </patternFill>
      </fill>
    </dxf>
    <dxf>
      <fill>
        <patternFill>
          <bgColor theme="9" tint="0.59996337778862885"/>
        </patternFill>
      </fill>
    </dxf>
    <dxf>
      <fill>
        <patternFill>
          <bgColor theme="7"/>
        </patternFill>
      </fill>
    </dxf>
    <dxf>
      <fill>
        <patternFill>
          <bgColor rgb="FFFF0000"/>
        </patternFill>
      </fill>
    </dxf>
    <dxf>
      <fill>
        <patternFill>
          <bgColor rgb="FFFF0000"/>
        </patternFill>
      </fill>
    </dxf>
    <dxf>
      <fill>
        <patternFill>
          <bgColor theme="8" tint="0.39994506668294322"/>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rgb="FFFF0000"/>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theme="7" tint="0.39994506668294322"/>
        </patternFill>
      </fill>
    </dxf>
    <dxf>
      <fill>
        <patternFill>
          <bgColor theme="5" tint="-0.24994659260841701"/>
        </patternFill>
      </fill>
    </dxf>
    <dxf>
      <fill>
        <patternFill>
          <bgColor rgb="FF92D050"/>
        </patternFill>
      </fill>
    </dxf>
    <dxf>
      <fill>
        <patternFill>
          <bgColor rgb="FFFF0000"/>
        </patternFill>
      </fill>
    </dxf>
    <dxf>
      <fill>
        <patternFill>
          <bgColor theme="2" tint="-9.9948118533890809E-2"/>
        </patternFill>
      </fill>
    </dxf>
    <dxf>
      <fill>
        <patternFill>
          <bgColor theme="5" tint="-0.24994659260841701"/>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theme="2" tint="-9.9948118533890809E-2"/>
        </patternFill>
      </fill>
    </dxf>
    <dxf>
      <fill>
        <patternFill>
          <bgColor theme="5" tint="-0.24994659260841701"/>
        </patternFill>
      </fill>
    </dxf>
    <dxf>
      <fill>
        <patternFill>
          <bgColor theme="8" tint="0.39994506668294322"/>
        </patternFill>
      </fill>
    </dxf>
    <dxf>
      <fill>
        <patternFill>
          <bgColor theme="9" tint="0.39994506668294322"/>
        </patternFill>
      </fill>
    </dxf>
    <dxf>
      <fill>
        <patternFill>
          <bgColor theme="7" tint="0.39994506668294322"/>
        </patternFill>
      </fill>
    </dxf>
    <dxf>
      <fill>
        <patternFill>
          <bgColor theme="2" tint="-9.9948118533890809E-2"/>
        </patternFill>
      </fill>
    </dxf>
    <dxf>
      <fill>
        <patternFill>
          <bgColor theme="5" tint="-0.24994659260841701"/>
        </patternFill>
      </fill>
    </dxf>
    <dxf>
      <fill>
        <patternFill>
          <bgColor theme="8" tint="0.39994506668294322"/>
        </patternFill>
      </fill>
    </dxf>
    <dxf>
      <fill>
        <patternFill>
          <bgColor theme="9"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r>
              <a:rPr lang="en-US"/>
              <a:t>Score Vs benchmark</a:t>
            </a:r>
          </a:p>
        </c:rich>
      </c:tx>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en-US"/>
        </a:p>
      </c:txPr>
    </c:title>
    <c:autoTitleDeleted val="0"/>
    <c:view3D>
      <c:rotX val="10"/>
      <c:rotY val="0"/>
      <c:depthPercent val="100"/>
      <c:rAngAx val="0"/>
    </c:view3D>
    <c:floor>
      <c:thickness val="0"/>
      <c:spPr>
        <a:solidFill>
          <a:schemeClr val="lt1"/>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v>Proejct score</c:v>
          </c:tx>
          <c:spPr>
            <a:pattFill prst="ltDnDiag">
              <a:fgClr>
                <a:schemeClr val="accent2"/>
              </a:fgClr>
              <a:bgClr>
                <a:schemeClr val="accent2">
                  <a:lumMod val="20000"/>
                  <a:lumOff val="80000"/>
                </a:schemeClr>
              </a:bgClr>
            </a:pattFill>
            <a:ln>
              <a:solidFill>
                <a:schemeClr val="accent2"/>
              </a:solidFill>
            </a:ln>
            <a:effectLst/>
            <a:sp3d>
              <a:contourClr>
                <a:schemeClr val="accent2"/>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Sheet1!#REF!</c15:sqref>
                        </c15:formulaRef>
                      </c:ext>
                    </c:extLst>
                    <c:strCache>
                      <c:ptCount val="1"/>
                      <c:pt idx="0">
                        <c:v>#REF!</c:v>
                      </c:pt>
                    </c:strCache>
                  </c:strRef>
                </c15:cat>
              </c15:filteredCategoryTitle>
            </c:ext>
            <c:ext xmlns:c16="http://schemas.microsoft.com/office/drawing/2014/chart" uri="{C3380CC4-5D6E-409C-BE32-E72D297353CC}">
              <c16:uniqueId val="{00000002-A449-4E06-A9A6-703277621905}"/>
            </c:ext>
          </c:extLst>
        </c:ser>
        <c:ser>
          <c:idx val="1"/>
          <c:order val="1"/>
          <c:tx>
            <c:v>Benchmark</c:v>
          </c:tx>
          <c:spPr>
            <a:pattFill prst="ltDnDiag">
              <a:fgClr>
                <a:schemeClr val="accent4"/>
              </a:fgClr>
              <a:bgClr>
                <a:schemeClr val="accent4">
                  <a:lumMod val="20000"/>
                  <a:lumOff val="80000"/>
                </a:schemeClr>
              </a:bgClr>
            </a:pattFill>
            <a:ln>
              <a:solidFill>
                <a:schemeClr val="accent4"/>
              </a:solidFill>
            </a:ln>
            <a:effectLst/>
            <a:sp3d>
              <a:contourClr>
                <a:schemeClr val="accent4"/>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Sheet1!#REF!</c15:sqref>
                        </c15:formulaRef>
                      </c:ext>
                    </c:extLst>
                    <c:strCache>
                      <c:ptCount val="1"/>
                      <c:pt idx="0">
                        <c:v>#REF!</c:v>
                      </c:pt>
                    </c:strCache>
                  </c:strRef>
                </c15:cat>
              </c15:filteredCategoryTitle>
            </c:ext>
            <c:ext xmlns:c16="http://schemas.microsoft.com/office/drawing/2014/chart" uri="{C3380CC4-5D6E-409C-BE32-E72D297353CC}">
              <c16:uniqueId val="{00000005-A449-4E06-A9A6-703277621905}"/>
            </c:ext>
          </c:extLst>
        </c:ser>
        <c:dLbls>
          <c:showLegendKey val="0"/>
          <c:showVal val="1"/>
          <c:showCatName val="0"/>
          <c:showSerName val="0"/>
          <c:showPercent val="0"/>
          <c:showBubbleSize val="0"/>
        </c:dLbls>
        <c:gapWidth val="160"/>
        <c:gapDepth val="0"/>
        <c:shape val="box"/>
        <c:axId val="875001232"/>
        <c:axId val="875003312"/>
        <c:axId val="0"/>
      </c:bar3DChart>
      <c:catAx>
        <c:axId val="8750012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5003312"/>
        <c:crosses val="autoZero"/>
        <c:auto val="1"/>
        <c:lblAlgn val="ctr"/>
        <c:lblOffset val="100"/>
        <c:noMultiLvlLbl val="0"/>
      </c:catAx>
      <c:valAx>
        <c:axId val="875003312"/>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7500123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7">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styleClr val="auto"/>
    </cs:lnRef>
    <cs:fillRef idx="0">
      <cs:styleClr val="auto"/>
    </cs:fillRef>
    <cs:effectRef idx="0"/>
    <cs:fontRef idx="minor">
      <a:schemeClr val="tx1"/>
    </cs:fontRef>
    <cs:spPr>
      <a:pattFill prst="ltDnDiag">
        <a:fgClr>
          <a:schemeClr val="phClr"/>
        </a:fgClr>
        <a:bgClr>
          <a:schemeClr val="phClr">
            <a:lumMod val="20000"/>
            <a:lumOff val="80000"/>
          </a:schemeClr>
        </a:bgClr>
      </a:pattFill>
      <a:ln>
        <a:solidFill>
          <a:schemeClr val="phClr"/>
        </a:solidFill>
      </a:ln>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spPr>
      <a:solidFill>
        <a:schemeClr val="lt1"/>
      </a:solidFill>
      <a:sp3d/>
    </cs:spPr>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322867</xdr:colOff>
      <xdr:row>5</xdr:row>
      <xdr:rowOff>19767</xdr:rowOff>
    </xdr:to>
    <xdr:pic>
      <xdr:nvPicPr>
        <xdr:cNvPr id="2" name="Picture 1">
          <a:extLst>
            <a:ext uri="{FF2B5EF4-FFF2-40B4-BE49-F238E27FC236}">
              <a16:creationId xmlns:a16="http://schemas.microsoft.com/office/drawing/2014/main" id="{AA674669-49FA-4D78-B4C9-EEB7F1E715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071516" cy="952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542232</xdr:colOff>
      <xdr:row>54</xdr:row>
      <xdr:rowOff>19051</xdr:rowOff>
    </xdr:from>
    <xdr:to>
      <xdr:col>9</xdr:col>
      <xdr:colOff>3974695</xdr:colOff>
      <xdr:row>68</xdr:row>
      <xdr:rowOff>159154</xdr:rowOff>
    </xdr:to>
    <xdr:graphicFrame macro="">
      <xdr:nvGraphicFramePr>
        <xdr:cNvPr id="2" name="Chart 1">
          <a:extLst>
            <a:ext uri="{FF2B5EF4-FFF2-40B4-BE49-F238E27FC236}">
              <a16:creationId xmlns:a16="http://schemas.microsoft.com/office/drawing/2014/main" id="{9FB30989-7EEC-4B24-9D6D-BAA80717CE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Toby Green" id="{3FF3960A-2156-4911-BA63-F37DF8C89A5B}" userId="S::toby.green@mycarbon.co.uk::bb94d348-7e1e-4faf-9b33-22ce1166aad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4-01-10T14:36:42.95" personId="{3FF3960A-2156-4911-BA63-F37DF8C89A5B}" id="{13577BE0-7BB1-4D5F-A902-66AE0B1CC451}">
    <text>Review accompanying word documentation for process on how to conduct this section.</text>
  </threadedComment>
  <threadedComment ref="D27" dT="2023-10-04T10:58:41.35" personId="{3FF3960A-2156-4911-BA63-F37DF8C89A5B}" id="{1FBA3BCB-7E55-4373-8BE6-9F6546E3A599}">
    <text>Only provide a "x" if the project meets a certain SDG.</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909EE-7680-49F9-8E6A-1BA1E69B8BBD}">
  <sheetPr codeName="Sheet1"/>
  <dimension ref="A2:S33"/>
  <sheetViews>
    <sheetView showGridLines="0" tabSelected="1" zoomScaleNormal="100" workbookViewId="0">
      <selection activeCell="E23" sqref="E23"/>
    </sheetView>
  </sheetViews>
  <sheetFormatPr defaultRowHeight="15"/>
  <cols>
    <col min="1" max="1" width="3.28515625" customWidth="1"/>
    <col min="2" max="2" width="36.7109375" customWidth="1"/>
    <col min="3" max="4" width="32.7109375" customWidth="1"/>
    <col min="6" max="6" width="19.85546875" customWidth="1"/>
    <col min="7" max="7" width="22.5703125" customWidth="1"/>
    <col min="9" max="9" width="14.42578125" customWidth="1"/>
    <col min="10" max="10" width="24.28515625" customWidth="1"/>
    <col min="11" max="11" width="9.28515625" customWidth="1"/>
    <col min="14" max="14" width="8.85546875" customWidth="1"/>
    <col min="15" max="15" width="44.7109375" hidden="1" customWidth="1"/>
    <col min="16" max="17" width="8.85546875" hidden="1" customWidth="1"/>
    <col min="18" max="18" width="53.7109375" hidden="1" customWidth="1"/>
    <col min="19" max="19" width="8.85546875" hidden="1" customWidth="1"/>
  </cols>
  <sheetData>
    <row r="2" spans="1:19" ht="14.45" customHeight="1">
      <c r="D2" s="510"/>
      <c r="F2" s="536" t="s">
        <v>288</v>
      </c>
      <c r="G2" s="537"/>
    </row>
    <row r="3" spans="1:19" ht="14.45" customHeight="1">
      <c r="D3" s="510"/>
      <c r="F3" s="537"/>
      <c r="G3" s="537"/>
    </row>
    <row r="4" spans="1:19" ht="15.75" thickBot="1"/>
    <row r="5" spans="1:19" ht="15.75" thickBot="1">
      <c r="R5" s="501" t="s">
        <v>215</v>
      </c>
      <c r="S5" s="330"/>
    </row>
    <row r="6" spans="1:19" ht="15.75" thickBot="1">
      <c r="F6" s="538" t="s">
        <v>296</v>
      </c>
      <c r="G6" s="540"/>
      <c r="I6" s="538" t="s">
        <v>297</v>
      </c>
      <c r="J6" s="539"/>
      <c r="R6" s="502" t="s">
        <v>284</v>
      </c>
      <c r="S6" s="331"/>
    </row>
    <row r="7" spans="1:19" ht="18.75">
      <c r="A7" s="534" t="s">
        <v>299</v>
      </c>
      <c r="F7" s="314" t="s">
        <v>191</v>
      </c>
      <c r="G7" s="339">
        <f>V_MC_Carbon!Q10</f>
        <v>0.62857142857142856</v>
      </c>
      <c r="I7" s="333">
        <v>5</v>
      </c>
      <c r="J7" s="334">
        <v>0.84</v>
      </c>
      <c r="O7" s="545" t="s">
        <v>287</v>
      </c>
      <c r="P7" s="547">
        <f>G10</f>
        <v>1</v>
      </c>
      <c r="R7" s="502" t="s">
        <v>285</v>
      </c>
      <c r="S7" s="331"/>
    </row>
    <row r="8" spans="1:19" ht="15.75" thickBot="1">
      <c r="A8" t="s">
        <v>300</v>
      </c>
      <c r="F8" s="340" t="s">
        <v>192</v>
      </c>
      <c r="G8" s="341">
        <f>V_MC_Impact!Q10</f>
        <v>1.0351966873706004E-2</v>
      </c>
      <c r="I8" s="324">
        <v>4</v>
      </c>
      <c r="J8" s="326">
        <v>0.78</v>
      </c>
      <c r="O8" s="546"/>
      <c r="P8" s="548"/>
      <c r="R8" s="502" t="s">
        <v>279</v>
      </c>
      <c r="S8" s="331"/>
    </row>
    <row r="9" spans="1:19">
      <c r="A9" t="s">
        <v>301</v>
      </c>
      <c r="F9" s="314" t="s">
        <v>193</v>
      </c>
      <c r="G9" s="315">
        <f>(G7/2)+(G8/2)</f>
        <v>0.31946169772256727</v>
      </c>
      <c r="I9" s="342">
        <v>3</v>
      </c>
      <c r="J9" s="343">
        <v>0.59</v>
      </c>
      <c r="R9" s="502" t="s">
        <v>216</v>
      </c>
      <c r="S9" s="331"/>
    </row>
    <row r="10" spans="1:19" ht="15.75" thickBot="1">
      <c r="A10" t="s">
        <v>305</v>
      </c>
      <c r="F10" s="316" t="s">
        <v>194</v>
      </c>
      <c r="G10" s="221">
        <f>IF(G9&lt;J10,1,IF(G9&lt;J9,2,IF(G9&lt;J8,3,IF(G9&lt;J7,4,IF(G9&gt;=J7,5,0)))))</f>
        <v>1</v>
      </c>
      <c r="I10" s="335">
        <v>2</v>
      </c>
      <c r="J10" s="336">
        <v>0.4</v>
      </c>
      <c r="R10" s="502" t="s">
        <v>280</v>
      </c>
      <c r="S10" s="331"/>
    </row>
    <row r="11" spans="1:19" ht="15.75" thickBot="1">
      <c r="A11" t="s">
        <v>304</v>
      </c>
      <c r="I11" s="337">
        <v>1</v>
      </c>
      <c r="J11" s="338">
        <v>0.28999999999999998</v>
      </c>
      <c r="R11" s="502" t="s">
        <v>281</v>
      </c>
      <c r="S11" s="331"/>
    </row>
    <row r="12" spans="1:19" ht="15.75" thickBot="1">
      <c r="R12" s="502" t="s">
        <v>282</v>
      </c>
      <c r="S12" s="331"/>
    </row>
    <row r="13" spans="1:19" ht="19.5" thickBot="1">
      <c r="A13" s="534" t="s">
        <v>302</v>
      </c>
      <c r="O13" s="501" t="s">
        <v>248</v>
      </c>
      <c r="P13" s="471" t="str">
        <f>V_MC_Carbon!M5</f>
        <v>PASS</v>
      </c>
      <c r="R13" s="503" t="s">
        <v>283</v>
      </c>
      <c r="S13" s="332"/>
    </row>
    <row r="14" spans="1:19" ht="15.75" thickBot="1">
      <c r="O14" s="503" t="s">
        <v>188</v>
      </c>
      <c r="P14" s="221" t="str">
        <f>V_MC_Impact!O5</f>
        <v>PASS</v>
      </c>
    </row>
    <row r="15" spans="1:19">
      <c r="A15" s="314" t="s">
        <v>215</v>
      </c>
      <c r="B15" s="710"/>
      <c r="C15" s="713"/>
    </row>
    <row r="16" spans="1:19" ht="15.75" thickBot="1">
      <c r="A16" s="535" t="s">
        <v>216</v>
      </c>
      <c r="B16" s="711"/>
      <c r="C16" s="714"/>
    </row>
    <row r="17" spans="1:19" ht="15.75" thickBot="1">
      <c r="A17" s="316" t="s">
        <v>303</v>
      </c>
      <c r="B17" s="712"/>
      <c r="C17" s="715"/>
      <c r="O17" s="538" t="s">
        <v>247</v>
      </c>
      <c r="P17" s="539"/>
      <c r="R17" s="538" t="s">
        <v>286</v>
      </c>
      <c r="S17" s="539"/>
    </row>
    <row r="18" spans="1:19">
      <c r="D18" s="511"/>
      <c r="O18" s="509" t="s">
        <v>87</v>
      </c>
      <c r="P18" s="508">
        <f>SUM(V_MC_Carbon!H23:H25)</f>
        <v>3</v>
      </c>
      <c r="R18" s="507" t="s">
        <v>175</v>
      </c>
      <c r="S18" s="508">
        <f>SUM(V_MC_Impact!H22:H23)</f>
        <v>1</v>
      </c>
    </row>
    <row r="19" spans="1:19">
      <c r="D19" s="511"/>
      <c r="O19" s="504" t="s">
        <v>124</v>
      </c>
      <c r="P19" s="505">
        <f>SUM(V_MC_Carbon!H26:H28)</f>
        <v>5</v>
      </c>
      <c r="R19" s="504" t="s">
        <v>149</v>
      </c>
      <c r="S19" s="505">
        <f>SUM(V_MC_Impact!H24:H26)</f>
        <v>0</v>
      </c>
    </row>
    <row r="20" spans="1:19">
      <c r="D20" s="511"/>
      <c r="O20" s="504" t="s">
        <v>125</v>
      </c>
      <c r="P20" s="505">
        <f>SUM(V_MC_Carbon!H29:H30)</f>
        <v>5</v>
      </c>
      <c r="R20" s="504" t="s">
        <v>150</v>
      </c>
      <c r="S20" s="505">
        <f>SUM(V_MC_Impact!H27:H43)</f>
        <v>0</v>
      </c>
    </row>
    <row r="21" spans="1:19">
      <c r="D21" s="511"/>
      <c r="O21" s="504" t="s">
        <v>126</v>
      </c>
      <c r="P21" s="505">
        <f>SUM(V_MC_Carbon!H31:H33)</f>
        <v>2</v>
      </c>
      <c r="R21" s="504" t="s">
        <v>242</v>
      </c>
      <c r="S21" s="505">
        <f>SUM(V_MC_Impact!H44:H45)</f>
        <v>0</v>
      </c>
    </row>
    <row r="22" spans="1:19">
      <c r="D22" s="511"/>
      <c r="O22" s="504" t="s">
        <v>129</v>
      </c>
      <c r="P22" s="505">
        <f>SUM(V_MC_Carbon!H34:H36)</f>
        <v>2</v>
      </c>
      <c r="R22" s="504" t="s">
        <v>152</v>
      </c>
      <c r="S22" s="505">
        <f>SUM(V_MC_Impact!H46:H49)</f>
        <v>0</v>
      </c>
    </row>
    <row r="23" spans="1:19">
      <c r="D23" s="511"/>
      <c r="O23" s="541" t="s">
        <v>127</v>
      </c>
      <c r="P23" s="543">
        <f>SUM(V_MC_Carbon!H37:H39)</f>
        <v>5</v>
      </c>
      <c r="R23" s="504" t="s">
        <v>173</v>
      </c>
      <c r="S23" s="505">
        <f>SUM(V_MC_Impact!H50:H52)</f>
        <v>0</v>
      </c>
    </row>
    <row r="24" spans="1:19" ht="15.75" thickBot="1">
      <c r="D24" s="511"/>
      <c r="O24" s="542"/>
      <c r="P24" s="544"/>
      <c r="R24" s="506" t="s">
        <v>220</v>
      </c>
      <c r="S24" s="221">
        <f>SUM(V_MC_Impact!H53:H56)</f>
        <v>0</v>
      </c>
    </row>
    <row r="26" spans="1:19" ht="15.75" thickBot="1">
      <c r="O26" s="219"/>
    </row>
    <row r="27" spans="1:19">
      <c r="O27" s="528" t="s">
        <v>246</v>
      </c>
      <c r="P27" s="529"/>
    </row>
    <row r="28" spans="1:19" ht="14.45" customHeight="1">
      <c r="O28" s="530"/>
      <c r="P28" s="531"/>
    </row>
    <row r="29" spans="1:19">
      <c r="O29" s="530"/>
      <c r="P29" s="531"/>
    </row>
    <row r="30" spans="1:19">
      <c r="O30" s="530"/>
      <c r="P30" s="531"/>
    </row>
    <row r="31" spans="1:19">
      <c r="O31" s="530"/>
      <c r="P31" s="531"/>
    </row>
    <row r="32" spans="1:19">
      <c r="O32" s="530"/>
      <c r="P32" s="531"/>
    </row>
    <row r="33" spans="15:16" ht="15.75" thickBot="1">
      <c r="O33" s="532"/>
      <c r="P33" s="533"/>
    </row>
  </sheetData>
  <mergeCells count="9">
    <mergeCell ref="R17:S17"/>
    <mergeCell ref="O7:O8"/>
    <mergeCell ref="P7:P8"/>
    <mergeCell ref="F2:G3"/>
    <mergeCell ref="I6:J6"/>
    <mergeCell ref="F6:G6"/>
    <mergeCell ref="O23:O24"/>
    <mergeCell ref="P23:P24"/>
    <mergeCell ref="O17:P17"/>
  </mergeCells>
  <conditionalFormatting sqref="D2 P7">
    <cfRule type="cellIs" dxfId="64" priority="9" operator="equal">
      <formula>$I$7</formula>
    </cfRule>
    <cfRule type="cellIs" dxfId="63" priority="10" operator="equal">
      <formula>$I$8</formula>
    </cfRule>
    <cfRule type="cellIs" dxfId="62" priority="11" operator="equal">
      <formula>$I$9</formula>
    </cfRule>
    <cfRule type="cellIs" dxfId="61" priority="12" operator="equal">
      <formula>$I$10</formula>
    </cfRule>
    <cfRule type="cellIs" dxfId="60" priority="13" operator="equal">
      <formula>$I$11</formula>
    </cfRule>
  </conditionalFormatting>
  <conditionalFormatting sqref="G9">
    <cfRule type="cellIs" dxfId="59" priority="74" operator="greaterThanOrEqual">
      <formula>$J$7</formula>
    </cfRule>
    <cfRule type="cellIs" dxfId="58" priority="75" operator="greaterThanOrEqual">
      <formula>$J$8</formula>
    </cfRule>
    <cfRule type="cellIs" dxfId="57" priority="76" operator="greaterThanOrEqual">
      <formula>$J$9</formula>
    </cfRule>
    <cfRule type="cellIs" dxfId="56" priority="77" operator="greaterThanOrEqual">
      <formula>$J$10</formula>
    </cfRule>
    <cfRule type="cellIs" dxfId="55" priority="78" operator="lessThan">
      <formula>$J$10</formula>
    </cfRule>
  </conditionalFormatting>
  <conditionalFormatting sqref="G10">
    <cfRule type="cellIs" dxfId="54" priority="79" operator="equal">
      <formula>$I$7</formula>
    </cfRule>
    <cfRule type="cellIs" dxfId="53" priority="80" operator="equal">
      <formula>$I$8</formula>
    </cfRule>
    <cfRule type="cellIs" dxfId="52" priority="81" operator="equal">
      <formula>$I$9</formula>
    </cfRule>
    <cfRule type="cellIs" dxfId="51" priority="82" operator="equal">
      <formula>$I$10</formula>
    </cfRule>
    <cfRule type="cellIs" dxfId="50" priority="83" operator="equal">
      <formula>$I$11</formula>
    </cfRule>
  </conditionalFormatting>
  <conditionalFormatting sqref="P13:P14">
    <cfRule type="containsText" dxfId="49" priority="23" operator="containsText" text="FAIL">
      <formula>NOT(ISERROR(SEARCH("FAIL",P13)))</formula>
    </cfRule>
    <cfRule type="containsText" dxfId="48" priority="24" operator="containsText" text="PASS">
      <formula>NOT(ISERROR(SEARCH("PASS",P13)))</formula>
    </cfRule>
  </conditionalFormatting>
  <conditionalFormatting sqref="P18:P24">
    <cfRule type="colorScale" priority="22">
      <colorScale>
        <cfvo type="num" val="0"/>
        <cfvo type="num" val="5"/>
        <color theme="5" tint="-0.249977111117893"/>
        <color theme="7" tint="0.39997558519241921"/>
      </colorScale>
    </cfRule>
  </conditionalFormatting>
  <conditionalFormatting sqref="S18">
    <cfRule type="cellIs" dxfId="47" priority="20" operator="equal">
      <formula>1</formula>
    </cfRule>
    <cfRule type="cellIs" dxfId="46" priority="21" operator="equal">
      <formula>10</formula>
    </cfRule>
  </conditionalFormatting>
  <conditionalFormatting sqref="S19">
    <cfRule type="colorScale" priority="19">
      <colorScale>
        <cfvo type="num" val="-5"/>
        <cfvo type="num" val="5"/>
        <color theme="5" tint="-0.249977111117893"/>
        <color theme="7" tint="0.39997558519241921"/>
      </colorScale>
    </cfRule>
  </conditionalFormatting>
  <conditionalFormatting sqref="S20">
    <cfRule type="colorScale" priority="18">
      <colorScale>
        <cfvo type="num" val="0"/>
        <cfvo type="num" val="25"/>
        <color theme="5" tint="-0.249977111117893"/>
        <color theme="7" tint="0.39997558519241921"/>
      </colorScale>
    </cfRule>
  </conditionalFormatting>
  <conditionalFormatting sqref="S21">
    <cfRule type="colorScale" priority="17">
      <colorScale>
        <cfvo type="num" val="0"/>
        <cfvo type="num" val="5"/>
        <color theme="5" tint="-0.249977111117893"/>
        <color theme="7" tint="0.39997558519241921"/>
      </colorScale>
    </cfRule>
  </conditionalFormatting>
  <conditionalFormatting sqref="S22">
    <cfRule type="colorScale" priority="16">
      <colorScale>
        <cfvo type="num" val="0"/>
        <cfvo type="num" val="10"/>
        <color theme="5" tint="-0.249977111117893"/>
        <color theme="7" tint="0.39997558519241921"/>
      </colorScale>
    </cfRule>
  </conditionalFormatting>
  <conditionalFormatting sqref="S23">
    <cfRule type="colorScale" priority="15">
      <colorScale>
        <cfvo type="num" val="0"/>
        <cfvo type="num" val="9"/>
        <color theme="5" tint="-0.249977111117893"/>
        <color theme="7" tint="0.39997558519241921"/>
      </colorScale>
    </cfRule>
  </conditionalFormatting>
  <conditionalFormatting sqref="S24">
    <cfRule type="colorScale" priority="14">
      <colorScale>
        <cfvo type="num" val="0"/>
        <cfvo type="num" val="5"/>
        <color theme="5" tint="-0.249977111117893"/>
        <color theme="7" tint="0.39997558519241921"/>
      </colorScale>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5" operator="greaterThanOrEqual" id="{3B496F25-E1CA-417B-A9D0-41609A6101A0}">
            <xm:f>V_MC_Carbon!$N$10</xm:f>
            <x14:dxf>
              <fill>
                <patternFill>
                  <bgColor theme="7" tint="0.39994506668294322"/>
                </patternFill>
              </fill>
            </x14:dxf>
          </x14:cfRule>
          <x14:cfRule type="cellIs" priority="6" operator="greaterThanOrEqual" id="{4FC6BA8F-D237-410A-BA95-94EF53DCF8BE}">
            <xm:f>V_MC_Carbon!$N$11</xm:f>
            <x14:dxf>
              <fill>
                <patternFill>
                  <bgColor theme="9" tint="0.39994506668294322"/>
                </patternFill>
              </fill>
            </x14:dxf>
          </x14:cfRule>
          <x14:cfRule type="cellIs" priority="7" operator="greaterThanOrEqual" id="{78A1971E-7B2A-455D-8B49-59E97227AF05}">
            <xm:f>V_MC_Carbon!$N$12</xm:f>
            <x14:dxf>
              <fill>
                <patternFill>
                  <bgColor theme="8" tint="0.39994506668294322"/>
                </patternFill>
              </fill>
            </x14:dxf>
          </x14:cfRule>
          <x14:cfRule type="cellIs" priority="8" operator="lessThan" id="{79DB41C7-422B-430B-A853-5C82D61A8049}">
            <xm:f>V_MC_Carbon!$N$12</xm:f>
            <x14:dxf>
              <fill>
                <patternFill>
                  <bgColor rgb="FFFF0000"/>
                </patternFill>
              </fill>
            </x14:dxf>
          </x14:cfRule>
          <xm:sqref>G7</xm:sqref>
        </x14:conditionalFormatting>
        <x14:conditionalFormatting xmlns:xm="http://schemas.microsoft.com/office/excel/2006/main">
          <x14:cfRule type="cellIs" priority="1" operator="greaterThanOrEqual" id="{2EB9565C-1EC3-4B78-BA9B-ED0EFFF529D9}">
            <xm:f>V_MC_Impact!$N$10</xm:f>
            <x14:dxf>
              <fill>
                <patternFill>
                  <bgColor theme="7" tint="0.39994506668294322"/>
                </patternFill>
              </fill>
            </x14:dxf>
          </x14:cfRule>
          <x14:cfRule type="cellIs" priority="2" operator="greaterThanOrEqual" id="{821F2596-90BE-4724-B62B-13447A6B10D4}">
            <xm:f>V_MC_Impact!$N$11</xm:f>
            <x14:dxf>
              <fill>
                <patternFill>
                  <bgColor theme="9" tint="0.39994506668294322"/>
                </patternFill>
              </fill>
            </x14:dxf>
          </x14:cfRule>
          <x14:cfRule type="cellIs" priority="3" operator="greaterThanOrEqual" id="{2B925D5C-8685-4338-8D3F-FC1E006B2D6B}">
            <xm:f>V_MC_Impact!$N$12</xm:f>
            <x14:dxf>
              <fill>
                <patternFill>
                  <bgColor theme="8" tint="0.39994506668294322"/>
                </patternFill>
              </fill>
            </x14:dxf>
          </x14:cfRule>
          <x14:cfRule type="cellIs" priority="4" operator="lessThan" id="{D4552754-2BF1-452A-A55B-77CFF263AB32}">
            <xm:f>V_MC_Impact!$N$12</xm:f>
            <x14:dxf>
              <fill>
                <patternFill>
                  <bgColor theme="8" tint="0.39994506668294322"/>
                </patternFill>
              </fill>
            </x14:dxf>
          </x14:cfRule>
          <xm:sqref>G8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3AC2B-54F6-4E74-AE7F-B141A95983F7}">
  <sheetPr codeName="Sheet2"/>
  <dimension ref="A2:V44"/>
  <sheetViews>
    <sheetView showGridLines="0" topLeftCell="B1" zoomScaleNormal="100" workbookViewId="0">
      <selection activeCell="F23" sqref="F23"/>
    </sheetView>
  </sheetViews>
  <sheetFormatPr defaultRowHeight="15"/>
  <cols>
    <col min="1" max="1" width="8.85546875" hidden="1" customWidth="1"/>
    <col min="3" max="3" width="17.28515625" customWidth="1"/>
    <col min="4" max="4" width="45.28515625" customWidth="1"/>
    <col min="5" max="5" width="12.7109375" customWidth="1"/>
    <col min="6" max="6" width="8.7109375" style="220"/>
    <col min="7" max="7" width="104.7109375" style="98" customWidth="1"/>
    <col min="8" max="8" width="8.7109375" style="220"/>
    <col min="9" max="9" width="89.140625" style="220" customWidth="1"/>
    <col min="11" max="11" width="4.5703125" customWidth="1"/>
    <col min="12" max="12" width="25.7109375" customWidth="1"/>
    <col min="13" max="13" width="15.28515625" customWidth="1"/>
    <col min="14" max="14" width="14.28515625" customWidth="1"/>
    <col min="15" max="15" width="12.7109375" customWidth="1"/>
    <col min="16" max="16" width="15.42578125" customWidth="1"/>
    <col min="18" max="18" width="3.28515625" customWidth="1"/>
    <col min="19" max="19" width="0" hidden="1" customWidth="1"/>
    <col min="20" max="22" width="8.85546875" hidden="1" customWidth="1"/>
    <col min="23" max="23" width="0" hidden="1" customWidth="1"/>
  </cols>
  <sheetData>
    <row r="2" spans="3:22" ht="14.45" customHeight="1">
      <c r="C2" s="219" t="s">
        <v>248</v>
      </c>
    </row>
    <row r="3" spans="3:22" ht="15.75" thickBot="1"/>
    <row r="4" spans="3:22" ht="15.75" thickBot="1">
      <c r="C4" s="266" t="s">
        <v>13</v>
      </c>
      <c r="D4" s="310" t="s">
        <v>249</v>
      </c>
      <c r="E4" s="310" t="s">
        <v>8</v>
      </c>
      <c r="F4" s="310" t="s">
        <v>130</v>
      </c>
      <c r="G4" s="311" t="s">
        <v>123</v>
      </c>
      <c r="H4" s="310" t="s">
        <v>200</v>
      </c>
      <c r="I4" s="329" t="s">
        <v>229</v>
      </c>
    </row>
    <row r="5" spans="3:22" ht="30" customHeight="1" thickBot="1">
      <c r="C5" s="584" t="s">
        <v>128</v>
      </c>
      <c r="D5" s="599" t="s">
        <v>250</v>
      </c>
      <c r="E5" s="255" t="s">
        <v>227</v>
      </c>
      <c r="F5" s="255"/>
      <c r="G5" s="472" t="s">
        <v>270</v>
      </c>
      <c r="H5" s="478" t="str">
        <f>IF(F5="x",E5,"")</f>
        <v/>
      </c>
      <c r="I5" s="607" t="s">
        <v>257</v>
      </c>
      <c r="L5" s="490" t="s">
        <v>248</v>
      </c>
      <c r="M5" s="329" t="str">
        <f>IF(AND((H6=E6),(H8=E8),(H10=E10),(H12=E12),(H14=E14),(H16=E16),(H18=E18)),"PASS","FAIL")</f>
        <v>PASS</v>
      </c>
    </row>
    <row r="6" spans="3:22" ht="30" customHeight="1" thickBot="1">
      <c r="C6" s="585"/>
      <c r="D6" s="600"/>
      <c r="E6" s="257" t="s">
        <v>205</v>
      </c>
      <c r="F6" s="257" t="s">
        <v>189</v>
      </c>
      <c r="G6" s="473" t="s">
        <v>271</v>
      </c>
      <c r="H6" s="479" t="str">
        <f>IF(F6="x",E6,"")</f>
        <v>PASS</v>
      </c>
      <c r="I6" s="608"/>
    </row>
    <row r="7" spans="3:22" ht="30" customHeight="1" thickBot="1">
      <c r="C7" s="585"/>
      <c r="D7" s="601" t="s">
        <v>251</v>
      </c>
      <c r="E7" s="359" t="s">
        <v>227</v>
      </c>
      <c r="F7" s="359"/>
      <c r="G7" s="390" t="s">
        <v>264</v>
      </c>
      <c r="H7" s="480" t="str">
        <f t="shared" ref="H7:H18" si="0">IF(F7="x",E7,"")</f>
        <v/>
      </c>
      <c r="I7" s="589" t="s">
        <v>258</v>
      </c>
      <c r="T7" s="268" t="s">
        <v>185</v>
      </c>
      <c r="U7" s="269">
        <v>35</v>
      </c>
      <c r="V7" s="270">
        <f>U7/30</f>
        <v>1.1666666666666667</v>
      </c>
    </row>
    <row r="8" spans="3:22" ht="30" customHeight="1" thickBot="1">
      <c r="C8" s="585"/>
      <c r="D8" s="602"/>
      <c r="E8" s="348" t="s">
        <v>205</v>
      </c>
      <c r="F8" s="348" t="s">
        <v>189</v>
      </c>
      <c r="G8" s="392" t="s">
        <v>265</v>
      </c>
      <c r="H8" s="481" t="str">
        <f t="shared" si="0"/>
        <v>PASS</v>
      </c>
      <c r="I8" s="590"/>
      <c r="K8" s="491"/>
      <c r="L8" s="500" t="s">
        <v>201</v>
      </c>
      <c r="M8" s="492"/>
      <c r="N8" s="492"/>
      <c r="O8" s="492"/>
      <c r="P8" s="500" t="s">
        <v>202</v>
      </c>
      <c r="Q8" s="492"/>
      <c r="R8" s="493"/>
      <c r="T8" s="271" t="s">
        <v>186</v>
      </c>
      <c r="U8" s="272">
        <v>15</v>
      </c>
      <c r="V8" s="273">
        <f>U8/30</f>
        <v>0.5</v>
      </c>
    </row>
    <row r="9" spans="3:22" ht="30" customHeight="1" thickBot="1">
      <c r="C9" s="585"/>
      <c r="D9" s="556" t="s">
        <v>252</v>
      </c>
      <c r="E9" s="235" t="s">
        <v>227</v>
      </c>
      <c r="F9" s="234"/>
      <c r="G9" s="236" t="s">
        <v>266</v>
      </c>
      <c r="H9" s="482" t="str">
        <f t="shared" si="0"/>
        <v/>
      </c>
      <c r="I9" s="591" t="s">
        <v>259</v>
      </c>
      <c r="K9" s="494"/>
      <c r="R9" s="495"/>
      <c r="T9" s="274" t="s">
        <v>187</v>
      </c>
      <c r="U9" s="275">
        <v>20</v>
      </c>
      <c r="V9" s="276">
        <f>U9/30</f>
        <v>0.66666666666666663</v>
      </c>
    </row>
    <row r="10" spans="3:22" ht="30" customHeight="1" thickBot="1">
      <c r="C10" s="585"/>
      <c r="D10" s="557"/>
      <c r="E10" s="238" t="s">
        <v>205</v>
      </c>
      <c r="F10" s="237" t="s">
        <v>189</v>
      </c>
      <c r="G10" s="239" t="s">
        <v>267</v>
      </c>
      <c r="H10" s="483" t="str">
        <f t="shared" si="0"/>
        <v>PASS</v>
      </c>
      <c r="I10" s="592"/>
      <c r="K10" s="494"/>
      <c r="L10" s="258" t="s">
        <v>293</v>
      </c>
      <c r="M10" s="259">
        <v>28</v>
      </c>
      <c r="N10" s="260">
        <f>M10/$U$7</f>
        <v>0.8</v>
      </c>
      <c r="P10" s="266">
        <f>IF(OR(H23="FAIL",H26="FAIL",H29="FAIL",H31="FAIL",H34="FAIL"),"FAIL",SUM(H23:H43))</f>
        <v>22</v>
      </c>
      <c r="Q10" s="267">
        <f>P10/U7</f>
        <v>0.62857142857142856</v>
      </c>
      <c r="R10" s="495"/>
    </row>
    <row r="11" spans="3:22" ht="30" customHeight="1">
      <c r="C11" s="585"/>
      <c r="D11" s="581" t="s">
        <v>253</v>
      </c>
      <c r="E11" s="352" t="s">
        <v>227</v>
      </c>
      <c r="F11" s="351"/>
      <c r="G11" s="386" t="s">
        <v>268</v>
      </c>
      <c r="H11" s="484" t="str">
        <f t="shared" si="0"/>
        <v/>
      </c>
      <c r="I11" s="605" t="s">
        <v>260</v>
      </c>
      <c r="K11" s="494"/>
      <c r="L11" s="261" t="s">
        <v>294</v>
      </c>
      <c r="M11" s="262">
        <v>25</v>
      </c>
      <c r="N11" s="263">
        <f>M11/$U$7</f>
        <v>0.7142857142857143</v>
      </c>
      <c r="R11" s="495"/>
    </row>
    <row r="12" spans="3:22" ht="30" customHeight="1" thickBot="1">
      <c r="C12" s="585"/>
      <c r="D12" s="583"/>
      <c r="E12" s="355" t="s">
        <v>205</v>
      </c>
      <c r="F12" s="354" t="s">
        <v>189</v>
      </c>
      <c r="G12" s="388" t="s">
        <v>269</v>
      </c>
      <c r="H12" s="485" t="str">
        <f t="shared" si="0"/>
        <v>PASS</v>
      </c>
      <c r="I12" s="606"/>
      <c r="K12" s="494"/>
      <c r="L12" s="264" t="s">
        <v>295</v>
      </c>
      <c r="M12" s="256">
        <v>20</v>
      </c>
      <c r="N12" s="265">
        <f>M12/$U$7</f>
        <v>0.5714285714285714</v>
      </c>
      <c r="R12" s="495"/>
    </row>
    <row r="13" spans="3:22" ht="30" customHeight="1" thickBot="1">
      <c r="C13" s="585"/>
      <c r="D13" s="578" t="s">
        <v>254</v>
      </c>
      <c r="E13" s="223" t="s">
        <v>227</v>
      </c>
      <c r="F13" s="222"/>
      <c r="G13" s="224" t="s">
        <v>272</v>
      </c>
      <c r="H13" s="486" t="str">
        <f t="shared" si="0"/>
        <v/>
      </c>
      <c r="I13" s="593" t="s">
        <v>261</v>
      </c>
      <c r="K13" s="494"/>
      <c r="L13" s="277" t="s">
        <v>131</v>
      </c>
      <c r="M13" s="278" t="s">
        <v>203</v>
      </c>
      <c r="N13" s="279"/>
      <c r="O13" s="220"/>
      <c r="R13" s="495"/>
    </row>
    <row r="14" spans="3:22" ht="30" customHeight="1" thickBot="1">
      <c r="C14" s="585"/>
      <c r="D14" s="580"/>
      <c r="E14" s="229" t="s">
        <v>205</v>
      </c>
      <c r="F14" s="228" t="s">
        <v>189</v>
      </c>
      <c r="G14" s="230" t="s">
        <v>273</v>
      </c>
      <c r="H14" s="487" t="str">
        <f t="shared" si="0"/>
        <v>PASS</v>
      </c>
      <c r="I14" s="594"/>
      <c r="K14" s="496"/>
      <c r="L14" s="497"/>
      <c r="M14" s="497"/>
      <c r="N14" s="497"/>
      <c r="O14" s="497"/>
      <c r="P14" s="497"/>
      <c r="Q14" s="497"/>
      <c r="R14" s="55"/>
    </row>
    <row r="15" spans="3:22" ht="30" customHeight="1">
      <c r="C15" s="585"/>
      <c r="D15" s="603" t="s">
        <v>255</v>
      </c>
      <c r="E15" s="372" t="s">
        <v>227</v>
      </c>
      <c r="F15" s="371"/>
      <c r="G15" s="474" t="s">
        <v>276</v>
      </c>
      <c r="H15" s="451" t="str">
        <f t="shared" si="0"/>
        <v/>
      </c>
      <c r="I15" s="595" t="s">
        <v>262</v>
      </c>
    </row>
    <row r="16" spans="3:22" ht="30" customHeight="1" thickBot="1">
      <c r="C16" s="585"/>
      <c r="D16" s="604"/>
      <c r="E16" s="307" t="s">
        <v>205</v>
      </c>
      <c r="F16" s="306" t="s">
        <v>189</v>
      </c>
      <c r="G16" s="475" t="s">
        <v>277</v>
      </c>
      <c r="H16" s="453" t="str">
        <f t="shared" si="0"/>
        <v>PASS</v>
      </c>
      <c r="I16" s="596"/>
    </row>
    <row r="17" spans="2:14" ht="30" customHeight="1">
      <c r="C17" s="585"/>
      <c r="D17" s="587" t="s">
        <v>256</v>
      </c>
      <c r="E17" s="295" t="s">
        <v>227</v>
      </c>
      <c r="F17" s="295"/>
      <c r="G17" s="476" t="s">
        <v>274</v>
      </c>
      <c r="H17" s="448" t="str">
        <f t="shared" si="0"/>
        <v/>
      </c>
      <c r="I17" s="597" t="s">
        <v>263</v>
      </c>
    </row>
    <row r="18" spans="2:14" ht="30" customHeight="1" thickBot="1">
      <c r="C18" s="586"/>
      <c r="D18" s="588"/>
      <c r="E18" s="301" t="s">
        <v>205</v>
      </c>
      <c r="F18" s="301" t="s">
        <v>189</v>
      </c>
      <c r="G18" s="477" t="s">
        <v>275</v>
      </c>
      <c r="H18" s="450" t="str">
        <f t="shared" si="0"/>
        <v>PASS</v>
      </c>
      <c r="I18" s="598"/>
    </row>
    <row r="19" spans="2:14" ht="30" customHeight="1">
      <c r="C19" s="220"/>
      <c r="D19" s="220"/>
      <c r="E19" s="220"/>
      <c r="G19" s="469"/>
      <c r="I19" s="488"/>
    </row>
    <row r="20" spans="2:14" ht="15" customHeight="1">
      <c r="C20" s="489" t="s">
        <v>278</v>
      </c>
      <c r="D20" s="220"/>
      <c r="E20" s="220"/>
      <c r="G20" s="469"/>
      <c r="I20" s="488"/>
    </row>
    <row r="21" spans="2:14" ht="31.15" customHeight="1" thickBot="1"/>
    <row r="22" spans="2:14" ht="27.4" customHeight="1" thickBot="1">
      <c r="C22" s="266" t="s">
        <v>13</v>
      </c>
      <c r="D22" s="310" t="s">
        <v>138</v>
      </c>
      <c r="E22" s="310" t="s">
        <v>8</v>
      </c>
      <c r="F22" s="310" t="s">
        <v>130</v>
      </c>
      <c r="G22" s="468" t="s">
        <v>123</v>
      </c>
      <c r="H22" s="361" t="s">
        <v>200</v>
      </c>
      <c r="I22" s="329" t="s">
        <v>229</v>
      </c>
    </row>
    <row r="23" spans="2:14" ht="36.6" customHeight="1">
      <c r="C23" s="578" t="s">
        <v>87</v>
      </c>
      <c r="D23" s="570" t="s">
        <v>195</v>
      </c>
      <c r="E23" s="222" t="s">
        <v>131</v>
      </c>
      <c r="F23" s="223"/>
      <c r="G23" s="224" t="s">
        <v>132</v>
      </c>
      <c r="H23" s="374">
        <f>IF(F23="x","FAIL",0)</f>
        <v>0</v>
      </c>
      <c r="I23" s="356"/>
    </row>
    <row r="24" spans="2:14" ht="39.6" customHeight="1">
      <c r="C24" s="579"/>
      <c r="D24" s="571"/>
      <c r="E24" s="225">
        <v>3</v>
      </c>
      <c r="F24" s="226" t="s">
        <v>189</v>
      </c>
      <c r="G24" s="227" t="s">
        <v>174</v>
      </c>
      <c r="H24" s="375">
        <f>IF(F24="x",E24,0)</f>
        <v>3</v>
      </c>
      <c r="I24" s="345"/>
    </row>
    <row r="25" spans="2:14" ht="47.45" customHeight="1" thickBot="1">
      <c r="C25" s="580"/>
      <c r="D25" s="572"/>
      <c r="E25" s="228">
        <v>5</v>
      </c>
      <c r="F25" s="229"/>
      <c r="G25" s="230" t="s">
        <v>190</v>
      </c>
      <c r="H25" s="376">
        <f>IF(F25="x",E25,0)</f>
        <v>0</v>
      </c>
      <c r="I25" s="357"/>
    </row>
    <row r="26" spans="2:14" ht="49.15" customHeight="1">
      <c r="C26" s="581" t="s">
        <v>124</v>
      </c>
      <c r="D26" s="573" t="s">
        <v>196</v>
      </c>
      <c r="E26" s="351" t="s">
        <v>131</v>
      </c>
      <c r="F26" s="352"/>
      <c r="G26" s="386" t="s">
        <v>133</v>
      </c>
      <c r="H26" s="387">
        <f>IF(F26="x","FAIL",0)</f>
        <v>0</v>
      </c>
      <c r="I26" s="353"/>
    </row>
    <row r="27" spans="2:14" ht="46.15" customHeight="1">
      <c r="B27" s="552"/>
      <c r="C27" s="582"/>
      <c r="D27" s="574"/>
      <c r="E27" s="231">
        <v>1</v>
      </c>
      <c r="F27" s="232"/>
      <c r="G27" s="233" t="s">
        <v>134</v>
      </c>
      <c r="H27" s="377">
        <f>IF(F27="x",E27,0)</f>
        <v>0</v>
      </c>
      <c r="I27" s="344"/>
    </row>
    <row r="28" spans="2:14" ht="48.6" customHeight="1" thickBot="1">
      <c r="B28" s="552"/>
      <c r="C28" s="583"/>
      <c r="D28" s="575"/>
      <c r="E28" s="354">
        <v>5</v>
      </c>
      <c r="F28" s="355" t="s">
        <v>189</v>
      </c>
      <c r="G28" s="388" t="s">
        <v>135</v>
      </c>
      <c r="H28" s="389">
        <f>IF(F28="x",E28,0)</f>
        <v>5</v>
      </c>
      <c r="I28" s="408"/>
      <c r="L28" s="220"/>
      <c r="M28" s="98"/>
      <c r="N28" s="220"/>
    </row>
    <row r="29" spans="2:14">
      <c r="B29" s="552"/>
      <c r="C29" s="556" t="s">
        <v>125</v>
      </c>
      <c r="D29" s="576" t="s">
        <v>197</v>
      </c>
      <c r="E29" s="234" t="s">
        <v>131</v>
      </c>
      <c r="F29" s="235"/>
      <c r="G29" s="236" t="s">
        <v>136</v>
      </c>
      <c r="H29" s="378">
        <f>IF(F29="x","FAIL",0)</f>
        <v>0</v>
      </c>
      <c r="I29" s="349"/>
      <c r="N29" s="220"/>
    </row>
    <row r="30" spans="2:14" ht="63" customHeight="1" thickBot="1">
      <c r="C30" s="557"/>
      <c r="D30" s="577"/>
      <c r="E30" s="237">
        <v>5</v>
      </c>
      <c r="F30" s="238" t="s">
        <v>189</v>
      </c>
      <c r="G30" s="239" t="s">
        <v>137</v>
      </c>
      <c r="H30" s="379">
        <f>IF(F30="x",E30,0)</f>
        <v>5</v>
      </c>
      <c r="I30" s="350"/>
      <c r="N30" s="220"/>
    </row>
    <row r="31" spans="2:14" ht="17.45" customHeight="1">
      <c r="C31" s="549" t="s">
        <v>126</v>
      </c>
      <c r="D31" s="553" t="s">
        <v>198</v>
      </c>
      <c r="E31" s="358" t="s">
        <v>131</v>
      </c>
      <c r="F31" s="359"/>
      <c r="G31" s="390" t="s">
        <v>139</v>
      </c>
      <c r="H31" s="391">
        <f>IF(F31="x","FAIL",0)</f>
        <v>0</v>
      </c>
      <c r="I31" s="360"/>
      <c r="N31" s="220"/>
    </row>
    <row r="32" spans="2:14" ht="34.9" customHeight="1">
      <c r="C32" s="550"/>
      <c r="D32" s="554"/>
      <c r="E32" s="240">
        <v>2</v>
      </c>
      <c r="F32" s="241" t="s">
        <v>189</v>
      </c>
      <c r="G32" s="242" t="s">
        <v>140</v>
      </c>
      <c r="H32" s="380">
        <f>IF(F32="x",E32,0)</f>
        <v>2</v>
      </c>
      <c r="I32" s="346"/>
    </row>
    <row r="33" spans="3:9" ht="87.6" customHeight="1" thickBot="1">
      <c r="C33" s="551"/>
      <c r="D33" s="555"/>
      <c r="E33" s="347">
        <v>5</v>
      </c>
      <c r="F33" s="348"/>
      <c r="G33" s="392" t="s">
        <v>141</v>
      </c>
      <c r="H33" s="393">
        <f>IF(F33="x",E33,0)</f>
        <v>0</v>
      </c>
      <c r="I33" s="405"/>
    </row>
    <row r="34" spans="3:9" ht="15" customHeight="1">
      <c r="C34" s="564" t="s">
        <v>129</v>
      </c>
      <c r="D34" s="558" t="s">
        <v>199</v>
      </c>
      <c r="E34" s="243" t="s">
        <v>131</v>
      </c>
      <c r="F34" s="244"/>
      <c r="G34" s="245" t="s">
        <v>145</v>
      </c>
      <c r="H34" s="381">
        <f>IF(F34="x","FAIL",0)</f>
        <v>0</v>
      </c>
      <c r="I34" s="394"/>
    </row>
    <row r="35" spans="3:9" ht="52.15" customHeight="1">
      <c r="C35" s="565"/>
      <c r="D35" s="559"/>
      <c r="E35" s="246">
        <v>2</v>
      </c>
      <c r="F35" s="247" t="s">
        <v>189</v>
      </c>
      <c r="G35" s="248" t="s">
        <v>146</v>
      </c>
      <c r="H35" s="382">
        <f t="shared" ref="H35:H39" si="1">IF(F35="x",E35,0)</f>
        <v>2</v>
      </c>
      <c r="I35" s="385"/>
    </row>
    <row r="36" spans="3:9" ht="15.75" thickBot="1">
      <c r="C36" s="566"/>
      <c r="D36" s="560"/>
      <c r="E36" s="249">
        <v>5</v>
      </c>
      <c r="F36" s="250"/>
      <c r="G36" s="251" t="s">
        <v>147</v>
      </c>
      <c r="H36" s="383">
        <f t="shared" si="1"/>
        <v>0</v>
      </c>
      <c r="I36" s="395"/>
    </row>
    <row r="37" spans="3:9" ht="34.15" customHeight="1">
      <c r="C37" s="567" t="s">
        <v>127</v>
      </c>
      <c r="D37" s="561" t="s">
        <v>148</v>
      </c>
      <c r="E37" s="396">
        <v>1</v>
      </c>
      <c r="F37" s="397"/>
      <c r="G37" s="398" t="s">
        <v>142</v>
      </c>
      <c r="H37" s="399">
        <f t="shared" si="1"/>
        <v>0</v>
      </c>
      <c r="I37" s="400"/>
    </row>
    <row r="38" spans="3:9" ht="30">
      <c r="C38" s="568"/>
      <c r="D38" s="562"/>
      <c r="E38" s="252">
        <v>3</v>
      </c>
      <c r="F38" s="253"/>
      <c r="G38" s="254" t="s">
        <v>143</v>
      </c>
      <c r="H38" s="384">
        <f t="shared" si="1"/>
        <v>0</v>
      </c>
      <c r="I38" s="409"/>
    </row>
    <row r="39" spans="3:9" ht="39" customHeight="1" thickBot="1">
      <c r="C39" s="569"/>
      <c r="D39" s="563"/>
      <c r="E39" s="401">
        <v>5</v>
      </c>
      <c r="F39" s="402" t="s">
        <v>189</v>
      </c>
      <c r="G39" s="403" t="s">
        <v>144</v>
      </c>
      <c r="H39" s="404">
        <f t="shared" si="1"/>
        <v>5</v>
      </c>
      <c r="I39" s="406"/>
    </row>
    <row r="40" spans="3:9">
      <c r="C40" s="552"/>
      <c r="D40" s="552"/>
      <c r="E40" s="218"/>
      <c r="G40" s="469"/>
    </row>
    <row r="41" spans="3:9">
      <c r="C41" s="552"/>
      <c r="D41" s="552"/>
      <c r="E41" s="218"/>
      <c r="G41" s="469"/>
    </row>
    <row r="42" spans="3:9">
      <c r="C42" s="552"/>
      <c r="D42" s="552"/>
      <c r="E42" s="218"/>
      <c r="G42" s="469"/>
      <c r="I42" s="218"/>
    </row>
    <row r="43" spans="3:9">
      <c r="C43" s="552"/>
      <c r="D43" s="552"/>
      <c r="E43" s="218"/>
      <c r="G43" s="469"/>
      <c r="I43" s="470"/>
    </row>
    <row r="44" spans="3:9">
      <c r="E44" s="1"/>
    </row>
  </sheetData>
  <mergeCells count="30">
    <mergeCell ref="C5:C18"/>
    <mergeCell ref="D17:D18"/>
    <mergeCell ref="I7:I8"/>
    <mergeCell ref="I9:I10"/>
    <mergeCell ref="I13:I14"/>
    <mergeCell ref="I15:I16"/>
    <mergeCell ref="I17:I18"/>
    <mergeCell ref="D5:D6"/>
    <mergeCell ref="D7:D8"/>
    <mergeCell ref="D9:D10"/>
    <mergeCell ref="D11:D12"/>
    <mergeCell ref="D13:D14"/>
    <mergeCell ref="D15:D16"/>
    <mergeCell ref="I11:I12"/>
    <mergeCell ref="I5:I6"/>
    <mergeCell ref="D23:D25"/>
    <mergeCell ref="D26:D28"/>
    <mergeCell ref="D29:D30"/>
    <mergeCell ref="C23:C25"/>
    <mergeCell ref="C26:C28"/>
    <mergeCell ref="C31:C33"/>
    <mergeCell ref="C40:C43"/>
    <mergeCell ref="B27:B29"/>
    <mergeCell ref="D31:D33"/>
    <mergeCell ref="C29:C30"/>
    <mergeCell ref="D34:D36"/>
    <mergeCell ref="D37:D39"/>
    <mergeCell ref="D40:D43"/>
    <mergeCell ref="C34:C36"/>
    <mergeCell ref="C37:C39"/>
  </mergeCells>
  <conditionalFormatting sqref="M5">
    <cfRule type="containsText" dxfId="37" priority="1" operator="containsText" text="FAIL">
      <formula>NOT(ISERROR(SEARCH("FAIL",M5)))</formula>
    </cfRule>
  </conditionalFormatting>
  <conditionalFormatting sqref="P10">
    <cfRule type="containsText" dxfId="36" priority="30" operator="containsText" text="FAIL">
      <formula>NOT(ISERROR(SEARCH("FAIL",P10)))</formula>
    </cfRule>
    <cfRule type="cellIs" dxfId="35" priority="31" operator="greaterThanOrEqual">
      <formula>$M$10</formula>
    </cfRule>
    <cfRule type="cellIs" dxfId="34" priority="32" operator="greaterThanOrEqual">
      <formula>$M$11</formula>
    </cfRule>
    <cfRule type="cellIs" dxfId="33" priority="33" operator="greaterThanOrEqual">
      <formula>$M$12</formula>
    </cfRule>
    <cfRule type="cellIs" dxfId="32" priority="34" operator="lessThan">
      <formula>$M$12</formula>
    </cfRule>
    <cfRule type="cellIs" dxfId="31" priority="35" operator="lessThan">
      <formula>#REF!</formula>
    </cfRule>
  </conditionalFormatting>
  <conditionalFormatting sqref="Q10">
    <cfRule type="cellIs" dxfId="30" priority="36" operator="greaterThanOrEqual">
      <formula>$N$10</formula>
    </cfRule>
    <cfRule type="cellIs" dxfId="29" priority="37" operator="greaterThanOrEqual">
      <formula>$N$11</formula>
    </cfRule>
    <cfRule type="cellIs" dxfId="28" priority="38" operator="greaterThanOrEqual">
      <formula>$N$12</formula>
    </cfRule>
    <cfRule type="cellIs" dxfId="27" priority="39" stopIfTrue="1" operator="lessThan">
      <formula>$N$12</formula>
    </cfRule>
    <cfRule type="cellIs" dxfId="26" priority="40" operator="lessThan">
      <formula>#REF!</formula>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id="{6A82E11D-BDB8-4982-BDB4-9977E8701479}">
            <xm:f>NOT(ISERROR(SEARCH($E$6,M5)))</xm:f>
            <xm:f>$E$6</xm:f>
            <x14:dxf>
              <fill>
                <patternFill>
                  <bgColor rgb="FF92D050"/>
                </patternFill>
              </fill>
            </x14:dxf>
          </x14:cfRule>
          <xm:sqref>M5</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608DB5-20AB-43B0-8D89-3B6CF5561DBF}">
  <sheetPr codeName="Sheet3"/>
  <dimension ref="B2:W63"/>
  <sheetViews>
    <sheetView showGridLines="0" zoomScaleNormal="100" workbookViewId="0">
      <selection activeCell="S26" sqref="S26"/>
    </sheetView>
  </sheetViews>
  <sheetFormatPr defaultRowHeight="15"/>
  <cols>
    <col min="2" max="2" width="17.28515625" hidden="1" customWidth="1"/>
    <col min="3" max="3" width="24.140625" bestFit="1" customWidth="1"/>
    <col min="4" max="4" width="45.28515625" customWidth="1"/>
    <col min="5" max="5" width="8.85546875" style="220" customWidth="1"/>
    <col min="6" max="6" width="8.7109375" style="220"/>
    <col min="7" max="7" width="112.28515625" style="98" customWidth="1"/>
    <col min="8" max="8" width="8.7109375" style="220"/>
    <col min="9" max="9" width="49.42578125" style="220" customWidth="1"/>
    <col min="10" max="11" width="4.85546875" customWidth="1"/>
    <col min="12" max="12" width="13.28515625" customWidth="1"/>
    <col min="15" max="15" width="14.42578125" customWidth="1"/>
    <col min="18" max="18" width="2.7109375" customWidth="1"/>
    <col min="20" max="20" width="17" hidden="1" customWidth="1"/>
    <col min="21" max="23" width="0" hidden="1" customWidth="1"/>
  </cols>
  <sheetData>
    <row r="2" spans="3:23">
      <c r="C2" s="219" t="s">
        <v>188</v>
      </c>
    </row>
    <row r="3" spans="3:23" ht="15.75" thickBot="1">
      <c r="C3" s="219"/>
    </row>
    <row r="4" spans="3:23" ht="15.75" thickBot="1">
      <c r="C4" s="309" t="s">
        <v>13</v>
      </c>
      <c r="D4" s="310" t="s">
        <v>204</v>
      </c>
      <c r="E4" s="311" t="s">
        <v>8</v>
      </c>
      <c r="F4" s="310" t="s">
        <v>130</v>
      </c>
      <c r="G4" s="312" t="s">
        <v>123</v>
      </c>
      <c r="H4" s="310" t="s">
        <v>200</v>
      </c>
      <c r="I4" s="420" t="s">
        <v>229</v>
      </c>
      <c r="T4" s="421" t="s">
        <v>241</v>
      </c>
    </row>
    <row r="5" spans="3:23" ht="15.75" thickBot="1">
      <c r="C5" s="646" t="s">
        <v>239</v>
      </c>
      <c r="D5" s="650" t="s">
        <v>225</v>
      </c>
      <c r="E5" s="417" t="s">
        <v>227</v>
      </c>
      <c r="F5" s="410"/>
      <c r="G5" s="418" t="s">
        <v>236</v>
      </c>
      <c r="H5" s="410" t="str">
        <f>IF(F5="x",E5,"")</f>
        <v/>
      </c>
      <c r="I5" s="419"/>
      <c r="L5" s="648" t="s">
        <v>188</v>
      </c>
      <c r="M5" s="649"/>
      <c r="N5" s="649"/>
      <c r="O5" s="329" t="str">
        <f>IF(AND(OR(H6="PASS",H7="GOOD"),OR(H9="PASS",H10="GOOD"),OR(H12="PASS",H13="GOOD"),OR(H15="PASS",H16="GOOD")),"PASS","FAIL")</f>
        <v>PASS</v>
      </c>
      <c r="T5" s="422">
        <v>0</v>
      </c>
    </row>
    <row r="6" spans="3:23" ht="15.75" thickBot="1">
      <c r="C6" s="646"/>
      <c r="D6" s="651"/>
      <c r="E6" s="652" t="s">
        <v>205</v>
      </c>
      <c r="F6" s="654" t="s">
        <v>189</v>
      </c>
      <c r="G6" s="656" t="s">
        <v>228</v>
      </c>
      <c r="H6" s="654" t="str">
        <f t="shared" ref="H6:H15" si="0">IF(F6="x",E6,"")</f>
        <v>PASS</v>
      </c>
      <c r="I6" s="658"/>
      <c r="T6" s="423">
        <v>0</v>
      </c>
      <c r="U6" s="318" t="s">
        <v>185</v>
      </c>
      <c r="V6" s="319">
        <v>69</v>
      </c>
      <c r="W6" s="317">
        <f>V6/V6</f>
        <v>1</v>
      </c>
    </row>
    <row r="7" spans="3:23" ht="15.75" thickBot="1">
      <c r="C7" s="646"/>
      <c r="D7" s="557"/>
      <c r="E7" s="653"/>
      <c r="F7" s="655"/>
      <c r="G7" s="657"/>
      <c r="H7" s="655"/>
      <c r="I7" s="659"/>
      <c r="K7" s="491"/>
      <c r="L7" s="492"/>
      <c r="M7" s="492"/>
      <c r="N7" s="492"/>
      <c r="O7" s="492"/>
      <c r="P7" s="492"/>
      <c r="Q7" s="492"/>
      <c r="R7" s="493"/>
      <c r="T7" s="423">
        <f>IF(H7="GOOD",0.1,0)</f>
        <v>0</v>
      </c>
      <c r="U7" s="320" t="s">
        <v>186</v>
      </c>
      <c r="V7" s="321">
        <v>1</v>
      </c>
      <c r="W7" s="322">
        <f>V7/V6</f>
        <v>1.4492753623188406E-2</v>
      </c>
    </row>
    <row r="8" spans="3:23">
      <c r="C8" s="646"/>
      <c r="D8" s="643" t="s">
        <v>226</v>
      </c>
      <c r="E8" s="411" t="s">
        <v>227</v>
      </c>
      <c r="F8" s="412"/>
      <c r="G8" s="465" t="s">
        <v>231</v>
      </c>
      <c r="H8" s="425" t="str">
        <f t="shared" si="0"/>
        <v/>
      </c>
      <c r="I8" s="413"/>
      <c r="K8" s="494"/>
      <c r="L8" s="219" t="s">
        <v>201</v>
      </c>
      <c r="M8" s="219"/>
      <c r="N8" s="489"/>
      <c r="O8" s="219"/>
      <c r="P8" s="219" t="s">
        <v>202</v>
      </c>
      <c r="R8" s="495"/>
      <c r="T8" s="423">
        <v>0</v>
      </c>
    </row>
    <row r="9" spans="3:23" ht="15.75" thickBot="1">
      <c r="C9" s="646"/>
      <c r="D9" s="582"/>
      <c r="E9" s="660" t="s">
        <v>205</v>
      </c>
      <c r="F9" s="662" t="s">
        <v>189</v>
      </c>
      <c r="G9" s="664" t="s">
        <v>230</v>
      </c>
      <c r="H9" s="666" t="str">
        <f t="shared" si="0"/>
        <v>PASS</v>
      </c>
      <c r="I9" s="668"/>
      <c r="K9" s="494"/>
      <c r="N9" s="220"/>
      <c r="R9" s="495"/>
      <c r="T9" s="423">
        <v>0</v>
      </c>
    </row>
    <row r="10" spans="3:23" ht="15.75" thickBot="1">
      <c r="C10" s="646"/>
      <c r="D10" s="644"/>
      <c r="E10" s="661"/>
      <c r="F10" s="663"/>
      <c r="G10" s="665"/>
      <c r="H10" s="667"/>
      <c r="I10" s="669"/>
      <c r="K10" s="494"/>
      <c r="L10" s="258" t="s">
        <v>292</v>
      </c>
      <c r="M10" s="259">
        <v>49</v>
      </c>
      <c r="N10" s="323">
        <f>M10/$V$6</f>
        <v>0.71014492753623193</v>
      </c>
      <c r="P10" s="464">
        <f>IF(O5="PASS",((SUM(H22:H56)*T17)/1.4),"FAIL")</f>
        <v>0.7142857142857143</v>
      </c>
      <c r="Q10" s="267">
        <f>P10/V6</f>
        <v>1.0351966873706004E-2</v>
      </c>
      <c r="R10" s="495"/>
      <c r="T10" s="423">
        <f>IF(H10="GOOD",0.1,0)</f>
        <v>0</v>
      </c>
    </row>
    <row r="11" spans="3:23">
      <c r="C11" s="646"/>
      <c r="D11" s="578" t="s">
        <v>240</v>
      </c>
      <c r="E11" s="222" t="s">
        <v>227</v>
      </c>
      <c r="F11" s="223"/>
      <c r="G11" s="466" t="s">
        <v>237</v>
      </c>
      <c r="H11" s="223" t="str">
        <f t="shared" si="0"/>
        <v/>
      </c>
      <c r="I11" s="356"/>
      <c r="K11" s="494"/>
      <c r="L11" s="324" t="s">
        <v>291</v>
      </c>
      <c r="M11" s="325">
        <v>40</v>
      </c>
      <c r="N11" s="326">
        <f>M11/$V$6</f>
        <v>0.57971014492753625</v>
      </c>
      <c r="R11" s="495"/>
      <c r="T11" s="423">
        <v>0</v>
      </c>
    </row>
    <row r="12" spans="3:23">
      <c r="C12" s="646"/>
      <c r="D12" s="579"/>
      <c r="E12" s="670" t="s">
        <v>205</v>
      </c>
      <c r="F12" s="672" t="s">
        <v>189</v>
      </c>
      <c r="G12" s="674" t="s">
        <v>232</v>
      </c>
      <c r="H12" s="672" t="str">
        <f t="shared" si="0"/>
        <v>PASS</v>
      </c>
      <c r="I12" s="676"/>
      <c r="K12" s="494"/>
      <c r="L12" s="327" t="s">
        <v>290</v>
      </c>
      <c r="M12" s="283">
        <v>1</v>
      </c>
      <c r="N12" s="328">
        <f>M12/$V$6</f>
        <v>1.4492753623188406E-2</v>
      </c>
      <c r="R12" s="495"/>
      <c r="T12" s="423">
        <v>0</v>
      </c>
    </row>
    <row r="13" spans="3:23" ht="15.75" thickBot="1">
      <c r="C13" s="646"/>
      <c r="D13" s="580"/>
      <c r="E13" s="671"/>
      <c r="F13" s="673"/>
      <c r="G13" s="675"/>
      <c r="H13" s="673"/>
      <c r="I13" s="677"/>
      <c r="K13" s="496"/>
      <c r="L13" s="497"/>
      <c r="M13" s="497"/>
      <c r="N13" s="497"/>
      <c r="O13" s="498"/>
      <c r="P13" s="499"/>
      <c r="Q13" s="497"/>
      <c r="R13" s="55"/>
      <c r="T13" s="423">
        <f>IF(H13="GOOD",0.1,0)</f>
        <v>0</v>
      </c>
    </row>
    <row r="14" spans="3:23">
      <c r="C14" s="646"/>
      <c r="D14" s="645" t="s">
        <v>238</v>
      </c>
      <c r="E14" s="414" t="s">
        <v>227</v>
      </c>
      <c r="F14" s="415"/>
      <c r="G14" s="467" t="s">
        <v>233</v>
      </c>
      <c r="H14" s="415" t="str">
        <f t="shared" si="0"/>
        <v/>
      </c>
      <c r="I14" s="416"/>
      <c r="O14" s="220"/>
      <c r="P14" s="98"/>
      <c r="Q14" s="220"/>
      <c r="T14" s="423">
        <v>0</v>
      </c>
    </row>
    <row r="15" spans="3:23">
      <c r="C15" s="646"/>
      <c r="D15" s="550"/>
      <c r="E15" s="680" t="s">
        <v>205</v>
      </c>
      <c r="F15" s="682" t="s">
        <v>189</v>
      </c>
      <c r="G15" s="684" t="s">
        <v>234</v>
      </c>
      <c r="H15" s="682" t="str">
        <f t="shared" si="0"/>
        <v>PASS</v>
      </c>
      <c r="I15" s="678"/>
      <c r="O15" s="220"/>
      <c r="P15" s="98"/>
      <c r="T15" s="423">
        <v>0</v>
      </c>
    </row>
    <row r="16" spans="3:23" ht="15.75" thickBot="1">
      <c r="C16" s="647"/>
      <c r="D16" s="551"/>
      <c r="E16" s="681"/>
      <c r="F16" s="683"/>
      <c r="G16" s="685"/>
      <c r="H16" s="683"/>
      <c r="I16" s="679"/>
      <c r="O16" s="220"/>
      <c r="P16" s="98"/>
      <c r="Q16" s="220"/>
      <c r="T16" s="424">
        <f>IF(H16="GOOD",0.1,0)</f>
        <v>0</v>
      </c>
    </row>
    <row r="17" spans="3:20" ht="15.75" thickBot="1">
      <c r="C17" s="97"/>
      <c r="E17" s="218"/>
      <c r="G17"/>
      <c r="O17" s="220"/>
      <c r="P17" s="98"/>
      <c r="Q17" s="220"/>
      <c r="T17" s="421">
        <f>SUM(T5:T16)+1</f>
        <v>1</v>
      </c>
    </row>
    <row r="18" spans="3:20">
      <c r="C18" s="97"/>
      <c r="E18" s="218"/>
      <c r="G18"/>
      <c r="O18" s="220"/>
      <c r="P18" s="98"/>
      <c r="Q18" s="220"/>
    </row>
    <row r="19" spans="3:20">
      <c r="C19" s="313" t="s">
        <v>206</v>
      </c>
      <c r="E19" s="218"/>
      <c r="G19"/>
      <c r="O19" s="220"/>
      <c r="P19" s="98"/>
      <c r="Q19" s="220"/>
    </row>
    <row r="20" spans="3:20" ht="15.75" thickBot="1">
      <c r="C20" s="97"/>
      <c r="E20" s="218"/>
      <c r="G20"/>
      <c r="O20" s="220"/>
      <c r="P20" s="98"/>
      <c r="Q20" s="220"/>
    </row>
    <row r="21" spans="3:20" ht="15.75" thickBot="1">
      <c r="C21" s="309" t="s">
        <v>13</v>
      </c>
      <c r="D21" s="310" t="s">
        <v>204</v>
      </c>
      <c r="E21" s="311" t="s">
        <v>8</v>
      </c>
      <c r="F21" s="310" t="s">
        <v>130</v>
      </c>
      <c r="G21" s="312" t="s">
        <v>123</v>
      </c>
      <c r="H21" s="361" t="s">
        <v>200</v>
      </c>
      <c r="I21" s="329" t="s">
        <v>229</v>
      </c>
      <c r="N21" s="220"/>
      <c r="O21" s="220"/>
      <c r="P21" s="98"/>
      <c r="Q21" s="220"/>
    </row>
    <row r="22" spans="3:20">
      <c r="C22" s="630" t="s">
        <v>175</v>
      </c>
      <c r="D22" s="615" t="s">
        <v>211</v>
      </c>
      <c r="E22" s="520">
        <v>1</v>
      </c>
      <c r="F22" s="520" t="s">
        <v>189</v>
      </c>
      <c r="G22" s="521" t="s">
        <v>176</v>
      </c>
      <c r="H22" s="522">
        <f t="shared" ref="H22:H56" si="1">IF(F22="x",E22,0)</f>
        <v>1</v>
      </c>
      <c r="I22" s="523"/>
      <c r="N22" s="220"/>
      <c r="O22" s="220"/>
      <c r="P22" s="98"/>
      <c r="Q22" s="220"/>
    </row>
    <row r="23" spans="3:20" ht="15.75" thickBot="1">
      <c r="C23" s="631"/>
      <c r="D23" s="616"/>
      <c r="E23" s="524">
        <v>10</v>
      </c>
      <c r="F23" s="524"/>
      <c r="G23" s="525" t="s">
        <v>177</v>
      </c>
      <c r="H23" s="526">
        <f t="shared" si="1"/>
        <v>0</v>
      </c>
      <c r="I23" s="527"/>
      <c r="O23" s="220"/>
      <c r="P23" s="98"/>
      <c r="Q23" s="220"/>
    </row>
    <row r="24" spans="3:20" ht="45">
      <c r="C24" s="632" t="s">
        <v>149</v>
      </c>
      <c r="D24" s="627" t="s">
        <v>212</v>
      </c>
      <c r="E24" s="362">
        <v>-5</v>
      </c>
      <c r="F24" s="363"/>
      <c r="G24" s="364" t="s">
        <v>155</v>
      </c>
      <c r="H24" s="441">
        <f t="shared" si="1"/>
        <v>0</v>
      </c>
      <c r="I24" s="426"/>
    </row>
    <row r="25" spans="3:20" ht="45">
      <c r="C25" s="633"/>
      <c r="D25" s="628"/>
      <c r="E25" s="282">
        <v>0</v>
      </c>
      <c r="F25" s="283"/>
      <c r="G25" s="284" t="s">
        <v>156</v>
      </c>
      <c r="H25" s="442">
        <f t="shared" si="1"/>
        <v>0</v>
      </c>
      <c r="I25" s="427"/>
    </row>
    <row r="26" spans="3:20" ht="60.75" thickBot="1">
      <c r="C26" s="634"/>
      <c r="D26" s="629"/>
      <c r="E26" s="365">
        <v>5</v>
      </c>
      <c r="F26" s="366"/>
      <c r="G26" s="367" t="s">
        <v>157</v>
      </c>
      <c r="H26" s="443">
        <f t="shared" si="1"/>
        <v>0</v>
      </c>
      <c r="I26" s="428"/>
    </row>
    <row r="27" spans="3:20" ht="14.45" customHeight="1">
      <c r="C27" s="635" t="s">
        <v>150</v>
      </c>
      <c r="D27" s="617" t="s">
        <v>289</v>
      </c>
      <c r="E27" s="285">
        <v>1</v>
      </c>
      <c r="F27" s="286"/>
      <c r="G27" s="290" t="s">
        <v>160</v>
      </c>
      <c r="H27" s="444">
        <f>IF(F27="x",E27,0)</f>
        <v>0</v>
      </c>
      <c r="I27" s="429"/>
    </row>
    <row r="28" spans="3:20">
      <c r="C28" s="636"/>
      <c r="D28" s="618"/>
      <c r="E28" s="287">
        <v>1</v>
      </c>
      <c r="F28" s="288"/>
      <c r="G28" s="290" t="s">
        <v>161</v>
      </c>
      <c r="H28" s="445">
        <f t="shared" ref="H28:H43" si="2">IF(F28="x",E28,0)</f>
        <v>0</v>
      </c>
      <c r="I28" s="430"/>
    </row>
    <row r="29" spans="3:20">
      <c r="C29" s="636"/>
      <c r="D29" s="618"/>
      <c r="E29" s="287">
        <v>1</v>
      </c>
      <c r="F29" s="288"/>
      <c r="G29" s="290" t="s">
        <v>162</v>
      </c>
      <c r="H29" s="445">
        <f t="shared" si="2"/>
        <v>0</v>
      </c>
      <c r="I29" s="430"/>
    </row>
    <row r="30" spans="3:20">
      <c r="C30" s="636"/>
      <c r="D30" s="618"/>
      <c r="E30" s="287">
        <v>1</v>
      </c>
      <c r="F30" s="288"/>
      <c r="G30" s="290" t="s">
        <v>163</v>
      </c>
      <c r="H30" s="445">
        <f t="shared" si="2"/>
        <v>0</v>
      </c>
      <c r="I30" s="430"/>
    </row>
    <row r="31" spans="3:20">
      <c r="C31" s="636"/>
      <c r="D31" s="618"/>
      <c r="E31" s="287">
        <v>1</v>
      </c>
      <c r="F31" s="288"/>
      <c r="G31" s="512" t="s">
        <v>164</v>
      </c>
      <c r="H31" s="445">
        <f t="shared" si="2"/>
        <v>0</v>
      </c>
      <c r="I31" s="430"/>
    </row>
    <row r="32" spans="3:20">
      <c r="C32" s="636"/>
      <c r="D32" s="618"/>
      <c r="E32" s="287">
        <v>1</v>
      </c>
      <c r="F32" s="288"/>
      <c r="G32" s="513" t="s">
        <v>154</v>
      </c>
      <c r="H32" s="445">
        <f t="shared" si="2"/>
        <v>0</v>
      </c>
      <c r="I32" s="430"/>
    </row>
    <row r="33" spans="3:9">
      <c r="C33" s="636"/>
      <c r="D33" s="618"/>
      <c r="E33" s="287">
        <v>1</v>
      </c>
      <c r="F33" s="288"/>
      <c r="G33" s="290" t="s">
        <v>165</v>
      </c>
      <c r="H33" s="445">
        <f t="shared" si="2"/>
        <v>0</v>
      </c>
      <c r="I33" s="430"/>
    </row>
    <row r="34" spans="3:9">
      <c r="C34" s="636"/>
      <c r="D34" s="618"/>
      <c r="E34" s="287">
        <v>1</v>
      </c>
      <c r="F34" s="288"/>
      <c r="G34" s="290" t="s">
        <v>166</v>
      </c>
      <c r="H34" s="445">
        <f t="shared" si="2"/>
        <v>0</v>
      </c>
      <c r="I34" s="430"/>
    </row>
    <row r="35" spans="3:9">
      <c r="C35" s="636"/>
      <c r="D35" s="618"/>
      <c r="E35" s="287">
        <v>1</v>
      </c>
      <c r="F35" s="288"/>
      <c r="G35" s="290" t="s">
        <v>167</v>
      </c>
      <c r="H35" s="445">
        <f t="shared" si="2"/>
        <v>0</v>
      </c>
      <c r="I35" s="430"/>
    </row>
    <row r="36" spans="3:9">
      <c r="C36" s="636"/>
      <c r="D36" s="618"/>
      <c r="E36" s="287">
        <v>1</v>
      </c>
      <c r="F36" s="288"/>
      <c r="G36" s="290" t="s">
        <v>168</v>
      </c>
      <c r="H36" s="445">
        <f t="shared" si="2"/>
        <v>0</v>
      </c>
      <c r="I36" s="430"/>
    </row>
    <row r="37" spans="3:9">
      <c r="C37" s="636"/>
      <c r="D37" s="618"/>
      <c r="E37" s="287">
        <v>1</v>
      </c>
      <c r="F37" s="288"/>
      <c r="G37" s="290" t="s">
        <v>169</v>
      </c>
      <c r="H37" s="445">
        <f t="shared" si="2"/>
        <v>0</v>
      </c>
      <c r="I37" s="430"/>
    </row>
    <row r="38" spans="3:9">
      <c r="C38" s="636"/>
      <c r="D38" s="618"/>
      <c r="E38" s="287">
        <v>1</v>
      </c>
      <c r="F38" s="288"/>
      <c r="G38" s="290" t="s">
        <v>170</v>
      </c>
      <c r="H38" s="445">
        <f t="shared" si="2"/>
        <v>0</v>
      </c>
      <c r="I38" s="430"/>
    </row>
    <row r="39" spans="3:9">
      <c r="C39" s="636"/>
      <c r="D39" s="618"/>
      <c r="E39" s="287">
        <v>1</v>
      </c>
      <c r="F39" s="288"/>
      <c r="G39" s="289" t="s">
        <v>159</v>
      </c>
      <c r="H39" s="445">
        <f t="shared" si="2"/>
        <v>0</v>
      </c>
      <c r="I39" s="430"/>
    </row>
    <row r="40" spans="3:9">
      <c r="C40" s="636"/>
      <c r="D40" s="618"/>
      <c r="E40" s="287">
        <v>1</v>
      </c>
      <c r="F40" s="288"/>
      <c r="G40" s="289" t="s">
        <v>158</v>
      </c>
      <c r="H40" s="445">
        <f t="shared" si="2"/>
        <v>0</v>
      </c>
      <c r="I40" s="430"/>
    </row>
    <row r="41" spans="3:9">
      <c r="C41" s="636"/>
      <c r="D41" s="618"/>
      <c r="E41" s="287">
        <v>1</v>
      </c>
      <c r="F41" s="288"/>
      <c r="G41" s="290" t="s">
        <v>219</v>
      </c>
      <c r="H41" s="445">
        <f t="shared" si="2"/>
        <v>0</v>
      </c>
      <c r="I41" s="430"/>
    </row>
    <row r="42" spans="3:9">
      <c r="C42" s="636"/>
      <c r="D42" s="618"/>
      <c r="E42" s="287">
        <v>1</v>
      </c>
      <c r="F42" s="288"/>
      <c r="G42" s="290" t="s">
        <v>171</v>
      </c>
      <c r="H42" s="445">
        <f t="shared" si="2"/>
        <v>0</v>
      </c>
      <c r="I42" s="430"/>
    </row>
    <row r="43" spans="3:9" ht="15.75" thickBot="1">
      <c r="C43" s="636"/>
      <c r="D43" s="618"/>
      <c r="E43" s="454">
        <v>1</v>
      </c>
      <c r="F43" s="455"/>
      <c r="G43" s="456" t="s">
        <v>172</v>
      </c>
      <c r="H43" s="457">
        <f t="shared" si="2"/>
        <v>0</v>
      </c>
      <c r="I43" s="458"/>
    </row>
    <row r="44" spans="3:9">
      <c r="C44" s="639" t="s">
        <v>242</v>
      </c>
      <c r="D44" s="641" t="s">
        <v>243</v>
      </c>
      <c r="E44" s="514">
        <v>2</v>
      </c>
      <c r="F44" s="280"/>
      <c r="G44" s="515" t="s">
        <v>244</v>
      </c>
      <c r="H44" s="439">
        <f t="shared" si="1"/>
        <v>0</v>
      </c>
      <c r="I44" s="516"/>
    </row>
    <row r="45" spans="3:9" ht="15.75" thickBot="1">
      <c r="C45" s="640"/>
      <c r="D45" s="642"/>
      <c r="E45" s="517">
        <v>5</v>
      </c>
      <c r="F45" s="281"/>
      <c r="G45" s="518" t="s">
        <v>245</v>
      </c>
      <c r="H45" s="440">
        <f t="shared" si="1"/>
        <v>0</v>
      </c>
      <c r="I45" s="519"/>
    </row>
    <row r="46" spans="3:9">
      <c r="C46" s="637" t="s">
        <v>152</v>
      </c>
      <c r="D46" s="619" t="s">
        <v>213</v>
      </c>
      <c r="E46" s="459">
        <v>1</v>
      </c>
      <c r="F46" s="460"/>
      <c r="G46" s="461" t="s">
        <v>208</v>
      </c>
      <c r="H46" s="462">
        <f t="shared" si="1"/>
        <v>0</v>
      </c>
      <c r="I46" s="463"/>
    </row>
    <row r="47" spans="3:9">
      <c r="C47" s="637"/>
      <c r="D47" s="619"/>
      <c r="E47" s="291">
        <v>3</v>
      </c>
      <c r="F47" s="292"/>
      <c r="G47" s="293" t="s">
        <v>209</v>
      </c>
      <c r="H47" s="446">
        <f t="shared" si="1"/>
        <v>0</v>
      </c>
      <c r="I47" s="431"/>
    </row>
    <row r="48" spans="3:9" ht="43.9" customHeight="1">
      <c r="C48" s="637"/>
      <c r="D48" s="619"/>
      <c r="E48" s="291">
        <v>5</v>
      </c>
      <c r="F48" s="292"/>
      <c r="G48" s="293" t="s">
        <v>210</v>
      </c>
      <c r="H48" s="446">
        <f t="shared" si="1"/>
        <v>0</v>
      </c>
      <c r="I48" s="431"/>
    </row>
    <row r="49" spans="3:9" ht="15.75" thickBot="1">
      <c r="C49" s="638"/>
      <c r="D49" s="620"/>
      <c r="E49" s="368">
        <v>5</v>
      </c>
      <c r="F49" s="369"/>
      <c r="G49" s="370" t="s">
        <v>207</v>
      </c>
      <c r="H49" s="447">
        <f t="shared" si="1"/>
        <v>0</v>
      </c>
      <c r="I49" s="432"/>
    </row>
    <row r="50" spans="3:9">
      <c r="C50" s="609" t="s">
        <v>173</v>
      </c>
      <c r="D50" s="621" t="s">
        <v>214</v>
      </c>
      <c r="E50" s="294">
        <v>3</v>
      </c>
      <c r="F50" s="295"/>
      <c r="G50" s="296" t="s">
        <v>64</v>
      </c>
      <c r="H50" s="448">
        <f t="shared" si="1"/>
        <v>0</v>
      </c>
      <c r="I50" s="433"/>
    </row>
    <row r="51" spans="3:9" ht="49.5" customHeight="1">
      <c r="C51" s="610"/>
      <c r="D51" s="622"/>
      <c r="E51" s="297">
        <v>3</v>
      </c>
      <c r="F51" s="298"/>
      <c r="G51" s="299" t="s">
        <v>66</v>
      </c>
      <c r="H51" s="449">
        <f t="shared" si="1"/>
        <v>0</v>
      </c>
      <c r="I51" s="434"/>
    </row>
    <row r="52" spans="3:9" ht="15.75" thickBot="1">
      <c r="C52" s="611"/>
      <c r="D52" s="623"/>
      <c r="E52" s="300">
        <v>3</v>
      </c>
      <c r="F52" s="301"/>
      <c r="G52" s="302" t="s">
        <v>68</v>
      </c>
      <c r="H52" s="450">
        <f t="shared" si="1"/>
        <v>0</v>
      </c>
      <c r="I52" s="435"/>
    </row>
    <row r="53" spans="3:9">
      <c r="C53" s="612" t="s">
        <v>220</v>
      </c>
      <c r="D53" s="624" t="s">
        <v>221</v>
      </c>
      <c r="E53" s="371">
        <v>0</v>
      </c>
      <c r="F53" s="372"/>
      <c r="G53" s="373" t="s">
        <v>235</v>
      </c>
      <c r="H53" s="451">
        <f t="shared" si="1"/>
        <v>0</v>
      </c>
      <c r="I53" s="436"/>
    </row>
    <row r="54" spans="3:9">
      <c r="C54" s="613"/>
      <c r="D54" s="625"/>
      <c r="E54" s="303">
        <v>1</v>
      </c>
      <c r="F54" s="304"/>
      <c r="G54" s="305" t="s">
        <v>222</v>
      </c>
      <c r="H54" s="452">
        <f t="shared" si="1"/>
        <v>0</v>
      </c>
      <c r="I54" s="437"/>
    </row>
    <row r="55" spans="3:9">
      <c r="C55" s="613"/>
      <c r="D55" s="625"/>
      <c r="E55" s="303">
        <v>3</v>
      </c>
      <c r="F55" s="304"/>
      <c r="G55" s="305" t="s">
        <v>223</v>
      </c>
      <c r="H55" s="452">
        <f t="shared" si="1"/>
        <v>0</v>
      </c>
      <c r="I55" s="437"/>
    </row>
    <row r="56" spans="3:9" ht="15.75" thickBot="1">
      <c r="C56" s="614"/>
      <c r="D56" s="626"/>
      <c r="E56" s="306">
        <v>5</v>
      </c>
      <c r="F56" s="307"/>
      <c r="G56" s="308" t="s">
        <v>224</v>
      </c>
      <c r="H56" s="453">
        <f t="shared" si="1"/>
        <v>0</v>
      </c>
      <c r="I56" s="438"/>
    </row>
    <row r="57" spans="3:9">
      <c r="C57" s="97"/>
      <c r="D57" s="97"/>
      <c r="E57" s="218"/>
    </row>
    <row r="58" spans="3:9">
      <c r="E58" s="218"/>
    </row>
    <row r="63" spans="3:9">
      <c r="I63" s="407"/>
    </row>
  </sheetData>
  <mergeCells count="40">
    <mergeCell ref="I15:I16"/>
    <mergeCell ref="E15:E16"/>
    <mergeCell ref="F15:F16"/>
    <mergeCell ref="G15:G16"/>
    <mergeCell ref="H15:H16"/>
    <mergeCell ref="E12:E13"/>
    <mergeCell ref="F12:F13"/>
    <mergeCell ref="G12:G13"/>
    <mergeCell ref="H12:H13"/>
    <mergeCell ref="I12:I13"/>
    <mergeCell ref="D8:D10"/>
    <mergeCell ref="D11:D13"/>
    <mergeCell ref="D14:D16"/>
    <mergeCell ref="C5:C16"/>
    <mergeCell ref="L5:N5"/>
    <mergeCell ref="D5:D7"/>
    <mergeCell ref="E6:E7"/>
    <mergeCell ref="F6:F7"/>
    <mergeCell ref="G6:G7"/>
    <mergeCell ref="H6:H7"/>
    <mergeCell ref="I6:I7"/>
    <mergeCell ref="E9:E10"/>
    <mergeCell ref="F9:F10"/>
    <mergeCell ref="G9:G10"/>
    <mergeCell ref="H9:H10"/>
    <mergeCell ref="I9:I10"/>
    <mergeCell ref="C50:C52"/>
    <mergeCell ref="C53:C56"/>
    <mergeCell ref="D22:D23"/>
    <mergeCell ref="D27:D43"/>
    <mergeCell ref="D46:D49"/>
    <mergeCell ref="D50:D52"/>
    <mergeCell ref="D53:D56"/>
    <mergeCell ref="D24:D26"/>
    <mergeCell ref="C22:C23"/>
    <mergeCell ref="C24:C26"/>
    <mergeCell ref="C27:C43"/>
    <mergeCell ref="C46:C49"/>
    <mergeCell ref="C44:C45"/>
    <mergeCell ref="D44:D45"/>
  </mergeCells>
  <conditionalFormatting sqref="O5">
    <cfRule type="containsText" dxfId="24" priority="6" operator="containsText" text="FAIL">
      <formula>NOT(ISERROR(SEARCH("FAIL",O5)))</formula>
    </cfRule>
    <cfRule type="containsText" dxfId="23" priority="7" operator="containsText" text="PASS">
      <formula>NOT(ISERROR(SEARCH("PASS",O5)))</formula>
    </cfRule>
  </conditionalFormatting>
  <conditionalFormatting sqref="P10">
    <cfRule type="containsText" dxfId="22" priority="5" operator="containsText" text="FAIL">
      <formula>NOT(ISERROR(SEARCH("FAIL",P10)))</formula>
    </cfRule>
    <cfRule type="cellIs" dxfId="21" priority="8" operator="greaterThanOrEqual">
      <formula>49</formula>
    </cfRule>
    <cfRule type="cellIs" dxfId="20" priority="9" operator="between">
      <formula>40</formula>
      <formula>48</formula>
    </cfRule>
    <cfRule type="cellIs" dxfId="19" priority="10" operator="between">
      <formula>30</formula>
      <formula>40</formula>
    </cfRule>
    <cfRule type="cellIs" dxfId="18" priority="11" operator="lessThan">
      <formula>30</formula>
    </cfRule>
  </conditionalFormatting>
  <conditionalFormatting sqref="Q10">
    <cfRule type="cellIs" dxfId="17" priority="1" operator="lessThan">
      <formula>$N$12</formula>
    </cfRule>
    <cfRule type="cellIs" dxfId="16" priority="2" operator="lessThan">
      <formula>$N$11</formula>
    </cfRule>
    <cfRule type="cellIs" dxfId="15" priority="3" operator="lessThan">
      <formula>$N$10</formula>
    </cfRule>
    <cfRule type="cellIs" dxfId="14" priority="4" operator="greaterThanOrEqual">
      <formula>$N$10</formula>
    </cfRule>
  </conditionalFormatting>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7BA5A-9E08-47FB-9C1C-9C6E8C7AADEC}">
  <sheetPr codeName="Sheet4"/>
  <dimension ref="B3:D9"/>
  <sheetViews>
    <sheetView workbookViewId="0">
      <selection activeCell="F19" sqref="F19"/>
    </sheetView>
  </sheetViews>
  <sheetFormatPr defaultRowHeight="15"/>
  <sheetData>
    <row r="3" spans="2:4">
      <c r="B3" t="s">
        <v>178</v>
      </c>
      <c r="D3" t="s">
        <v>217</v>
      </c>
    </row>
    <row r="4" spans="2:4">
      <c r="B4" t="s">
        <v>179</v>
      </c>
      <c r="D4" t="s">
        <v>218</v>
      </c>
    </row>
    <row r="5" spans="2:4">
      <c r="B5" t="s">
        <v>180</v>
      </c>
    </row>
    <row r="6" spans="2:4">
      <c r="B6" t="s">
        <v>181</v>
      </c>
    </row>
    <row r="7" spans="2:4">
      <c r="B7" t="s">
        <v>182</v>
      </c>
    </row>
    <row r="8" spans="2:4">
      <c r="B8" t="s">
        <v>183</v>
      </c>
    </row>
    <row r="9" spans="2:4">
      <c r="B9" t="s">
        <v>184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01B4B-78A7-4C94-BE04-03BA73C6DED5}">
  <sheetPr codeName="Sheet5"/>
  <dimension ref="A1:K53"/>
  <sheetViews>
    <sheetView workbookViewId="0">
      <selection activeCell="K2" sqref="K2"/>
    </sheetView>
  </sheetViews>
  <sheetFormatPr defaultRowHeight="15"/>
  <cols>
    <col min="1" max="1" width="9.42578125" customWidth="1"/>
    <col min="2" max="2" width="9.7109375" style="1" customWidth="1"/>
    <col min="3" max="3" width="7.85546875" style="2" customWidth="1"/>
    <col min="4" max="4" width="4.85546875" customWidth="1"/>
    <col min="5" max="5" width="6.28515625" style="2" customWidth="1"/>
    <col min="6" max="6" width="15.140625" style="2" customWidth="1"/>
    <col min="7" max="7" width="7.28515625" customWidth="1"/>
    <col min="8" max="8" width="4.85546875" customWidth="1"/>
    <col min="9" max="9" width="67.7109375" customWidth="1"/>
    <col min="10" max="10" width="109.5703125" customWidth="1"/>
    <col min="11" max="11" width="115.28515625" bestFit="1" customWidth="1"/>
  </cols>
  <sheetData>
    <row r="1" spans="1:11">
      <c r="A1" t="s">
        <v>0</v>
      </c>
      <c r="J1" s="8" t="s">
        <v>1</v>
      </c>
      <c r="K1" t="s">
        <v>2</v>
      </c>
    </row>
    <row r="2" spans="1:11">
      <c r="A2" s="34" t="s">
        <v>3</v>
      </c>
      <c r="B2" s="10">
        <f>SUM(B5:B43)</f>
        <v>100</v>
      </c>
      <c r="C2" s="694" t="s">
        <v>4</v>
      </c>
      <c r="D2" s="694"/>
      <c r="E2" s="694"/>
      <c r="F2" s="694"/>
      <c r="G2" s="694"/>
      <c r="H2" s="9" t="s">
        <v>5</v>
      </c>
      <c r="I2" s="7" t="s">
        <v>122</v>
      </c>
      <c r="J2" s="42">
        <v>65</v>
      </c>
      <c r="K2" s="7" t="s">
        <v>298</v>
      </c>
    </row>
    <row r="3" spans="1:11" ht="14.45" customHeight="1" thickBot="1">
      <c r="D3" s="3"/>
      <c r="G3" s="3" t="s">
        <v>6</v>
      </c>
      <c r="H3" s="58" t="s">
        <v>7</v>
      </c>
      <c r="I3" s="59" t="e">
        <v>#REF!</v>
      </c>
    </row>
    <row r="4" spans="1:11" s="4" customFormat="1" ht="31.5" customHeight="1" thickBot="1">
      <c r="B4" s="18" t="s">
        <v>8</v>
      </c>
      <c r="C4" s="22" t="s">
        <v>9</v>
      </c>
      <c r="D4" s="35" t="s">
        <v>10</v>
      </c>
      <c r="E4" s="19" t="s">
        <v>8</v>
      </c>
      <c r="F4" s="19" t="s">
        <v>11</v>
      </c>
      <c r="G4" s="20" t="s">
        <v>12</v>
      </c>
      <c r="H4" s="23"/>
      <c r="I4" s="21" t="s">
        <v>13</v>
      </c>
      <c r="J4" s="28" t="s">
        <v>14</v>
      </c>
      <c r="K4" s="29" t="s">
        <v>15</v>
      </c>
    </row>
    <row r="5" spans="1:11">
      <c r="A5" s="695" t="s">
        <v>16</v>
      </c>
      <c r="B5" s="168">
        <f t="shared" ref="B5:B8" si="0">E5</f>
        <v>5</v>
      </c>
      <c r="C5" s="100" t="s">
        <v>17</v>
      </c>
      <c r="D5" s="169"/>
      <c r="E5" s="170">
        <f>IF(F5="Strongly disagree",-5,IF(F5="Disagree",-3,IF(F5="Neutral",0,IF(F5="Agree",3,IF(F5="Strongly Agree",5,0)))))</f>
        <v>5</v>
      </c>
      <c r="F5" s="171" t="s">
        <v>18</v>
      </c>
      <c r="G5" s="172">
        <v>10</v>
      </c>
      <c r="H5" s="173" t="s">
        <v>19</v>
      </c>
      <c r="I5" s="174"/>
      <c r="J5" s="175"/>
      <c r="K5" s="176" t="s">
        <v>20</v>
      </c>
    </row>
    <row r="6" spans="1:11">
      <c r="A6" s="696"/>
      <c r="B6" s="36">
        <f t="shared" si="0"/>
        <v>5</v>
      </c>
      <c r="C6" s="5" t="s">
        <v>21</v>
      </c>
      <c r="D6" s="41"/>
      <c r="E6" s="14">
        <f>IF(F6="Strongly disagree",-5,IF(F6="Disagree",-3,IF(F6="Neutral",0,IF(F6="Agree",3,IF(F6="Strongly Agree",5,0)))))</f>
        <v>5</v>
      </c>
      <c r="F6" s="38" t="s">
        <v>18</v>
      </c>
      <c r="G6" s="12">
        <v>10</v>
      </c>
      <c r="H6" s="182" t="s">
        <v>22</v>
      </c>
      <c r="I6" s="56"/>
      <c r="J6" s="24" t="s">
        <v>151</v>
      </c>
      <c r="K6" s="11" t="s">
        <v>23</v>
      </c>
    </row>
    <row r="7" spans="1:11">
      <c r="A7" s="696"/>
      <c r="B7" s="36">
        <f t="shared" si="0"/>
        <v>5</v>
      </c>
      <c r="C7" s="5" t="s">
        <v>24</v>
      </c>
      <c r="D7" s="41"/>
      <c r="E7" s="14">
        <f>IF(F7="Strongly disagree",-5,IF(F7="Disagree",-3,IF(F7="Neutral",0,IF(F7="Agree",3,IF(F7="Strongly Agree",5,0)))))</f>
        <v>5</v>
      </c>
      <c r="F7" s="38" t="s">
        <v>18</v>
      </c>
      <c r="G7" s="12">
        <v>11.12</v>
      </c>
      <c r="H7" s="13" t="s">
        <v>25</v>
      </c>
      <c r="I7" s="56"/>
      <c r="J7" s="24"/>
      <c r="K7" s="11" t="s">
        <v>26</v>
      </c>
    </row>
    <row r="8" spans="1:11">
      <c r="A8" s="696"/>
      <c r="B8" s="183">
        <f t="shared" si="0"/>
        <v>5</v>
      </c>
      <c r="C8" s="184" t="s">
        <v>27</v>
      </c>
      <c r="D8" s="137"/>
      <c r="E8" s="111">
        <f>IF(F8="Strongly disagree",-5,IF(F8="Disagree",-3,IF(F8="Neutral",0,IF(F8="Agree",3,IF(F8="Strongly Agree",5,0)))))</f>
        <v>5</v>
      </c>
      <c r="F8" s="112" t="s">
        <v>18</v>
      </c>
      <c r="G8" s="185">
        <v>11</v>
      </c>
      <c r="H8" s="182" t="s">
        <v>28</v>
      </c>
      <c r="I8" s="186"/>
      <c r="J8" s="116"/>
      <c r="K8" s="143" t="s">
        <v>29</v>
      </c>
    </row>
    <row r="9" spans="1:11">
      <c r="A9" s="696"/>
      <c r="B9" s="183">
        <f>E9</f>
        <v>5</v>
      </c>
      <c r="C9" s="184" t="s">
        <v>30</v>
      </c>
      <c r="D9" s="137"/>
      <c r="E9" s="111">
        <f>IF(F9="Strongly disagree",-5,IF(F9="Disagree",-3,IF(F9="Neutral",0,IF(F9="Agree",3,IF(F9="Strongly Agree",5,0)))))</f>
        <v>5</v>
      </c>
      <c r="F9" s="112" t="s">
        <v>18</v>
      </c>
      <c r="G9" s="185"/>
      <c r="H9" s="182" t="s">
        <v>31</v>
      </c>
      <c r="I9" s="186"/>
      <c r="J9" s="116"/>
      <c r="K9" s="143" t="s">
        <v>32</v>
      </c>
    </row>
    <row r="10" spans="1:11" ht="15.75" thickBot="1">
      <c r="A10" s="697"/>
      <c r="B10" s="177">
        <f>E10</f>
        <v>10</v>
      </c>
      <c r="C10" s="178" t="s">
        <v>33</v>
      </c>
      <c r="D10" s="164"/>
      <c r="E10" s="121">
        <v>10</v>
      </c>
      <c r="F10" s="122">
        <v>17</v>
      </c>
      <c r="G10" s="179" t="s">
        <v>34</v>
      </c>
      <c r="H10" s="180" t="s">
        <v>35</v>
      </c>
      <c r="I10" s="181"/>
      <c r="J10" s="126"/>
      <c r="K10" s="153" t="s">
        <v>36</v>
      </c>
    </row>
    <row r="11" spans="1:11" s="107" customFormat="1" ht="14.45" customHeight="1">
      <c r="A11" s="698" t="s">
        <v>37</v>
      </c>
      <c r="B11" s="99">
        <f>IFERROR(ROUND((E12*D12)+(E13*D13)+(E14*D14)+(E15*D15)+(E16*D16),0),"")</f>
        <v>25</v>
      </c>
      <c r="C11" s="100" t="s">
        <v>38</v>
      </c>
      <c r="D11" s="101"/>
      <c r="E11" s="102"/>
      <c r="F11" s="102"/>
      <c r="G11" s="101"/>
      <c r="H11" s="103" t="s">
        <v>39</v>
      </c>
      <c r="I11" s="104"/>
      <c r="J11" s="105"/>
      <c r="K11" s="106"/>
    </row>
    <row r="12" spans="1:11" s="107" customFormat="1">
      <c r="A12" s="699"/>
      <c r="B12" s="108"/>
      <c r="C12" s="109"/>
      <c r="D12" s="110">
        <v>1</v>
      </c>
      <c r="E12" s="111">
        <v>5</v>
      </c>
      <c r="F12" s="112" t="s">
        <v>18</v>
      </c>
      <c r="G12" s="113">
        <v>1</v>
      </c>
      <c r="H12" s="114"/>
      <c r="I12" s="115" t="s">
        <v>40</v>
      </c>
      <c r="J12" s="116"/>
      <c r="K12" s="117" t="s">
        <v>41</v>
      </c>
    </row>
    <row r="13" spans="1:11" s="107" customFormat="1">
      <c r="A13" s="699"/>
      <c r="B13" s="108"/>
      <c r="C13" s="109"/>
      <c r="D13" s="110">
        <v>1</v>
      </c>
      <c r="E13" s="111">
        <f t="shared" ref="E13:E15" si="1">IF(F13="Strongly disagree",-5,IF(F13="Disagree",-3,IF(F13="Neutral",0,IF(F13="Agree",3,IF(F13="Strongly Agree",5,0)))))</f>
        <v>5</v>
      </c>
      <c r="F13" s="112" t="s">
        <v>18</v>
      </c>
      <c r="G13" s="113">
        <v>2</v>
      </c>
      <c r="H13" s="114"/>
      <c r="I13" s="115" t="s">
        <v>42</v>
      </c>
      <c r="J13" s="116"/>
      <c r="K13" s="117" t="s">
        <v>43</v>
      </c>
    </row>
    <row r="14" spans="1:11" s="107" customFormat="1">
      <c r="A14" s="699"/>
      <c r="B14" s="108"/>
      <c r="C14" s="109"/>
      <c r="D14" s="110">
        <v>1</v>
      </c>
      <c r="E14" s="111">
        <f t="shared" si="1"/>
        <v>5</v>
      </c>
      <c r="F14" s="112" t="s">
        <v>18</v>
      </c>
      <c r="G14" s="113">
        <v>3</v>
      </c>
      <c r="H14" s="114"/>
      <c r="I14" s="115" t="s">
        <v>44</v>
      </c>
      <c r="J14" s="116"/>
      <c r="K14" s="117" t="s">
        <v>45</v>
      </c>
    </row>
    <row r="15" spans="1:11" s="107" customFormat="1">
      <c r="A15" s="699"/>
      <c r="B15" s="108"/>
      <c r="C15" s="109"/>
      <c r="D15" s="110">
        <v>1</v>
      </c>
      <c r="E15" s="111">
        <f t="shared" si="1"/>
        <v>5</v>
      </c>
      <c r="F15" s="112" t="s">
        <v>18</v>
      </c>
      <c r="G15" s="113">
        <v>4</v>
      </c>
      <c r="H15" s="114"/>
      <c r="I15" s="115" t="s">
        <v>46</v>
      </c>
      <c r="J15" s="116"/>
      <c r="K15" s="117" t="s">
        <v>45</v>
      </c>
    </row>
    <row r="16" spans="1:11" s="107" customFormat="1" ht="15.75" thickBot="1">
      <c r="A16" s="700"/>
      <c r="B16" s="118"/>
      <c r="C16" s="119"/>
      <c r="D16" s="120">
        <v>1</v>
      </c>
      <c r="E16" s="121">
        <f>IF(F16="Strongly disagree",-5,IF(F16="Disagree",-3,IF(F16="Neutral",0,IF(F16="Agree",3,IF(F16="Strongly Agree",5,0)))))</f>
        <v>5</v>
      </c>
      <c r="F16" s="122" t="s">
        <v>18</v>
      </c>
      <c r="G16" s="123">
        <v>5</v>
      </c>
      <c r="H16" s="124"/>
      <c r="I16" s="125" t="s">
        <v>47</v>
      </c>
      <c r="J16" s="126"/>
      <c r="K16" s="127" t="s">
        <v>45</v>
      </c>
    </row>
    <row r="17" spans="1:11" s="107" customFormat="1">
      <c r="A17" s="701" t="s">
        <v>48</v>
      </c>
      <c r="B17" s="203">
        <f>IFERROR(ROUND((E18*D18)+(E19*D19)+(E20*D20)+(E21*D21),0),0)</f>
        <v>10</v>
      </c>
      <c r="C17" s="100" t="s">
        <v>49</v>
      </c>
      <c r="D17" s="204"/>
      <c r="E17" s="205"/>
      <c r="F17" s="205"/>
      <c r="G17" s="204"/>
      <c r="H17" s="206" t="s">
        <v>50</v>
      </c>
      <c r="I17" s="207"/>
      <c r="J17" s="208"/>
      <c r="K17" s="209"/>
    </row>
    <row r="18" spans="1:11" s="107" customFormat="1">
      <c r="A18" s="702"/>
      <c r="B18" s="135"/>
      <c r="C18" s="136"/>
      <c r="D18" s="210">
        <v>0.5</v>
      </c>
      <c r="E18" s="111">
        <f>IF(F18="Strongly disagree",-5,IF(F18="Disagree",-3,IF(F18="Neutral",0,IF(F18="Agree",3,IF(F18="Strongly Agree",5,"0")))))</f>
        <v>5</v>
      </c>
      <c r="F18" s="112" t="s">
        <v>18</v>
      </c>
      <c r="G18" s="211">
        <v>16</v>
      </c>
      <c r="H18" s="212"/>
      <c r="I18" s="213" t="s">
        <v>51</v>
      </c>
      <c r="J18" s="116"/>
      <c r="K18" s="143" t="s">
        <v>52</v>
      </c>
    </row>
    <row r="19" spans="1:11" s="107" customFormat="1">
      <c r="A19" s="702"/>
      <c r="B19" s="135"/>
      <c r="C19" s="136"/>
      <c r="D19" s="210">
        <v>0.5</v>
      </c>
      <c r="E19" s="111">
        <f>IF(F19="Strongly disagree",-5,IF(F19="Disagree",-3,IF(F19="Neutral",0,IF(F19="Agree",3,IF(F19="Strongly Agree",5,"0")))))</f>
        <v>5</v>
      </c>
      <c r="F19" s="112" t="s">
        <v>18</v>
      </c>
      <c r="G19" s="211">
        <v>17</v>
      </c>
      <c r="H19" s="212"/>
      <c r="I19" s="213" t="s">
        <v>53</v>
      </c>
      <c r="J19" s="116"/>
      <c r="K19" s="143" t="s">
        <v>54</v>
      </c>
    </row>
    <row r="20" spans="1:11" s="107" customFormat="1">
      <c r="A20" s="702"/>
      <c r="B20" s="135"/>
      <c r="C20" s="136"/>
      <c r="D20" s="210">
        <v>0.5</v>
      </c>
      <c r="E20" s="111">
        <f>IF(F20="Strongly disagree",-5,IF(F20="Disagree",-3,IF(F20="Neutral",0,IF(F20="Agree",3,IF(F20="Strongly Agree",5,"0")))))</f>
        <v>5</v>
      </c>
      <c r="F20" s="112" t="s">
        <v>18</v>
      </c>
      <c r="G20" s="211">
        <v>18</v>
      </c>
      <c r="H20" s="212"/>
      <c r="I20" s="213" t="s">
        <v>55</v>
      </c>
      <c r="J20" s="116"/>
      <c r="K20" s="143" t="s">
        <v>56</v>
      </c>
    </row>
    <row r="21" spans="1:11" s="107" customFormat="1" ht="15.75" thickBot="1">
      <c r="A21" s="703"/>
      <c r="B21" s="144"/>
      <c r="C21" s="145"/>
      <c r="D21" s="214">
        <v>0.5</v>
      </c>
      <c r="E21" s="121">
        <f>IF(F21="Strongly disagree",-5,IF(F21="Disagree",-3,IF(F21="Neutral",0,IF(F21="Agree",3,IF(F21="Strongly Agree",5,"0")))))</f>
        <v>5</v>
      </c>
      <c r="F21" s="122" t="s">
        <v>18</v>
      </c>
      <c r="G21" s="215">
        <v>19</v>
      </c>
      <c r="H21" s="216"/>
      <c r="I21" s="217" t="s">
        <v>57</v>
      </c>
      <c r="J21" s="126"/>
      <c r="K21" s="153" t="s">
        <v>58</v>
      </c>
    </row>
    <row r="22" spans="1:11" ht="15.75" thickBot="1">
      <c r="A22" s="704" t="s">
        <v>59</v>
      </c>
      <c r="B22" s="30">
        <f>IFERROR(ROUND((E23*D23)+(E24*D24)+(E25*D25)+(E26*D26),0),0)</f>
        <v>10</v>
      </c>
      <c r="C22" s="16" t="s">
        <v>60</v>
      </c>
      <c r="D22" s="63"/>
      <c r="E22" s="64"/>
      <c r="F22" s="64"/>
      <c r="G22" s="63"/>
      <c r="H22" s="65" t="s">
        <v>61</v>
      </c>
      <c r="I22" s="66"/>
      <c r="J22" s="67"/>
      <c r="K22" s="68"/>
    </row>
    <row r="23" spans="1:11">
      <c r="A23" s="705"/>
      <c r="B23" s="31"/>
      <c r="C23" s="6"/>
      <c r="D23" s="71">
        <v>0.5</v>
      </c>
      <c r="E23" s="72">
        <f>IF(F23="","0",IF(F23="Yes",5,IF(F23="n/a",0,-5)))</f>
        <v>5</v>
      </c>
      <c r="F23" s="73" t="s">
        <v>62</v>
      </c>
      <c r="G23" s="74" t="s">
        <v>63</v>
      </c>
      <c r="H23" s="83"/>
      <c r="I23" s="88" t="s">
        <v>64</v>
      </c>
      <c r="J23" s="85"/>
      <c r="K23" s="75" t="s">
        <v>65</v>
      </c>
    </row>
    <row r="24" spans="1:11">
      <c r="A24" s="705"/>
      <c r="B24" s="31"/>
      <c r="C24" s="6"/>
      <c r="D24" s="76">
        <v>0.5</v>
      </c>
      <c r="E24" s="60">
        <f>IF(F24="","0",IF(F24="Yes",5,IF(F24="n/a",0,-5)))</f>
        <v>5</v>
      </c>
      <c r="F24" s="61" t="s">
        <v>62</v>
      </c>
      <c r="G24" s="62">
        <v>22</v>
      </c>
      <c r="H24" s="82"/>
      <c r="I24" s="89" t="s">
        <v>66</v>
      </c>
      <c r="J24" s="86"/>
      <c r="K24" s="77" t="s">
        <v>67</v>
      </c>
    </row>
    <row r="25" spans="1:11">
      <c r="A25" s="705"/>
      <c r="B25" s="31"/>
      <c r="C25" s="6"/>
      <c r="D25" s="76">
        <v>0.5</v>
      </c>
      <c r="E25" s="60">
        <f>IF(F25="","0",IF(F25="Yes",5,IF(F25="n/a",0,-5)))</f>
        <v>5</v>
      </c>
      <c r="F25" s="61" t="s">
        <v>62</v>
      </c>
      <c r="G25" s="62">
        <v>23</v>
      </c>
      <c r="H25" s="82"/>
      <c r="I25" s="89" t="s">
        <v>68</v>
      </c>
      <c r="J25" s="86"/>
      <c r="K25" s="77" t="s">
        <v>69</v>
      </c>
    </row>
    <row r="26" spans="1:11" ht="15.75" thickBot="1">
      <c r="A26" s="706"/>
      <c r="B26" s="33"/>
      <c r="C26" s="17"/>
      <c r="D26" s="78">
        <v>0.5</v>
      </c>
      <c r="E26" s="79">
        <f>IF(F26="&gt;50%",5,IF(F26="&lt;50%",-5,"0"))</f>
        <v>5</v>
      </c>
      <c r="F26" s="80" t="s">
        <v>70</v>
      </c>
      <c r="G26" s="81"/>
      <c r="H26" s="84"/>
      <c r="I26" s="90" t="s">
        <v>71</v>
      </c>
      <c r="J26" s="87"/>
      <c r="K26" s="27" t="s">
        <v>72</v>
      </c>
    </row>
    <row r="27" spans="1:11" ht="14.45" customHeight="1">
      <c r="A27" s="707" t="s">
        <v>73</v>
      </c>
      <c r="B27" s="37">
        <f>IFERROR(ROUND((E28*D28)+(E29*D29)+(E30*D30)+(E31*D31)+(E32*D32),0),"")</f>
        <v>10</v>
      </c>
      <c r="C27" s="16" t="s">
        <v>74</v>
      </c>
      <c r="D27" s="187"/>
      <c r="E27" s="188"/>
      <c r="F27" s="188"/>
      <c r="G27" s="187"/>
      <c r="H27" s="189" t="s">
        <v>75</v>
      </c>
      <c r="I27" s="190"/>
      <c r="J27" s="69"/>
      <c r="K27" s="70"/>
    </row>
    <row r="28" spans="1:11">
      <c r="A28" s="708"/>
      <c r="B28" s="31"/>
      <c r="C28" s="6"/>
      <c r="D28" s="191">
        <v>0.7</v>
      </c>
      <c r="E28" s="111">
        <f t="shared" ref="E28:E32" si="2">IF(F28="Strongly disagree",-5,IF(F28="Disagree",-3,IF(F28="Neutral",0,IF(F28="Agree",3,IF(F28="Strongly Agree",5,0)))))</f>
        <v>5</v>
      </c>
      <c r="F28" s="112" t="s">
        <v>18</v>
      </c>
      <c r="G28" s="192">
        <v>6</v>
      </c>
      <c r="H28" s="193"/>
      <c r="I28" s="194" t="s">
        <v>76</v>
      </c>
      <c r="J28" s="691" t="s">
        <v>153</v>
      </c>
      <c r="K28" s="11" t="s">
        <v>77</v>
      </c>
    </row>
    <row r="29" spans="1:11">
      <c r="A29" s="708"/>
      <c r="B29" s="31"/>
      <c r="C29" s="6"/>
      <c r="D29" s="191">
        <v>0.4</v>
      </c>
      <c r="E29" s="111">
        <f t="shared" si="2"/>
        <v>5</v>
      </c>
      <c r="F29" s="112" t="s">
        <v>18</v>
      </c>
      <c r="G29" s="192">
        <v>6</v>
      </c>
      <c r="H29" s="193"/>
      <c r="I29" s="194" t="s">
        <v>78</v>
      </c>
      <c r="J29" s="692"/>
      <c r="K29" s="11" t="s">
        <v>79</v>
      </c>
    </row>
    <row r="30" spans="1:11">
      <c r="A30" s="708"/>
      <c r="B30" s="31"/>
      <c r="C30" s="6"/>
      <c r="D30" s="191">
        <v>0.4</v>
      </c>
      <c r="E30" s="111">
        <f t="shared" si="2"/>
        <v>5</v>
      </c>
      <c r="F30" s="112" t="s">
        <v>18</v>
      </c>
      <c r="G30" s="192">
        <v>7</v>
      </c>
      <c r="H30" s="193"/>
      <c r="I30" s="194" t="s">
        <v>80</v>
      </c>
      <c r="J30" s="692"/>
      <c r="K30" s="11" t="s">
        <v>81</v>
      </c>
    </row>
    <row r="31" spans="1:11">
      <c r="A31" s="708"/>
      <c r="B31" s="32"/>
      <c r="C31" s="25"/>
      <c r="D31" s="195">
        <v>0.3</v>
      </c>
      <c r="E31" s="111">
        <f t="shared" si="2"/>
        <v>5</v>
      </c>
      <c r="F31" s="112" t="s">
        <v>18</v>
      </c>
      <c r="G31" s="196">
        <v>8</v>
      </c>
      <c r="H31" s="197"/>
      <c r="I31" s="198" t="s">
        <v>82</v>
      </c>
      <c r="J31" s="692"/>
      <c r="K31" s="26" t="s">
        <v>83</v>
      </c>
    </row>
    <row r="32" spans="1:11" ht="15.75" thickBot="1">
      <c r="A32" s="709"/>
      <c r="B32" s="33"/>
      <c r="C32" s="17"/>
      <c r="D32" s="199">
        <v>0.2</v>
      </c>
      <c r="E32" s="121">
        <f t="shared" si="2"/>
        <v>5</v>
      </c>
      <c r="F32" s="122" t="s">
        <v>18</v>
      </c>
      <c r="G32" s="200">
        <v>9</v>
      </c>
      <c r="H32" s="201"/>
      <c r="I32" s="202" t="s">
        <v>84</v>
      </c>
      <c r="J32" s="693"/>
      <c r="K32" s="27"/>
    </row>
    <row r="33" spans="1:11" s="107" customFormat="1" ht="14.45" customHeight="1">
      <c r="A33" s="686" t="s">
        <v>85</v>
      </c>
      <c r="B33" s="128">
        <f>SUM(E34:E37)*0.3</f>
        <v>3</v>
      </c>
      <c r="C33" s="100" t="s">
        <v>86</v>
      </c>
      <c r="D33" s="129"/>
      <c r="E33" s="130"/>
      <c r="F33" s="130"/>
      <c r="G33" s="129"/>
      <c r="H33" s="131" t="s">
        <v>87</v>
      </c>
      <c r="I33" s="132"/>
      <c r="J33" s="133"/>
      <c r="K33" s="134"/>
    </row>
    <row r="34" spans="1:11" s="107" customFormat="1">
      <c r="A34" s="687"/>
      <c r="B34" s="135"/>
      <c r="C34" s="136"/>
      <c r="D34" s="137"/>
      <c r="E34" s="138">
        <f>IF(F34="Yes",10,0)</f>
        <v>10</v>
      </c>
      <c r="F34" s="112" t="s">
        <v>62</v>
      </c>
      <c r="G34" s="139">
        <v>24</v>
      </c>
      <c r="H34" s="140" t="s">
        <v>88</v>
      </c>
      <c r="I34" s="141" t="s">
        <v>89</v>
      </c>
      <c r="J34" s="142"/>
      <c r="K34" s="143"/>
    </row>
    <row r="35" spans="1:11" s="107" customFormat="1">
      <c r="A35" s="687"/>
      <c r="B35" s="135"/>
      <c r="C35" s="136"/>
      <c r="D35" s="137"/>
      <c r="E35" s="138">
        <f>IF(F35="Yes",7,0)</f>
        <v>0</v>
      </c>
      <c r="F35" s="112"/>
      <c r="G35" s="139">
        <v>24</v>
      </c>
      <c r="H35" s="140" t="s">
        <v>90</v>
      </c>
      <c r="I35" s="141" t="s">
        <v>91</v>
      </c>
      <c r="J35" s="142"/>
      <c r="K35" s="143"/>
    </row>
    <row r="36" spans="1:11" s="107" customFormat="1">
      <c r="A36" s="687"/>
      <c r="B36" s="135"/>
      <c r="C36" s="136"/>
      <c r="D36" s="137"/>
      <c r="E36" s="138">
        <f>IF(F36="Yes",4,0)</f>
        <v>0</v>
      </c>
      <c r="F36" s="112"/>
      <c r="G36" s="139">
        <v>24</v>
      </c>
      <c r="H36" s="140" t="s">
        <v>92</v>
      </c>
      <c r="I36" s="141" t="s">
        <v>93</v>
      </c>
      <c r="J36" s="142"/>
      <c r="K36" s="143" t="s">
        <v>94</v>
      </c>
    </row>
    <row r="37" spans="1:11" s="107" customFormat="1" ht="15.75" thickBot="1">
      <c r="A37" s="687"/>
      <c r="B37" s="144"/>
      <c r="C37" s="145"/>
      <c r="D37" s="146"/>
      <c r="E37" s="147">
        <f>IF(F37="Yes",3,0)</f>
        <v>0</v>
      </c>
      <c r="F37" s="148"/>
      <c r="G37" s="149">
        <v>24</v>
      </c>
      <c r="H37" s="150" t="s">
        <v>95</v>
      </c>
      <c r="I37" s="151" t="s">
        <v>96</v>
      </c>
      <c r="J37" s="152"/>
      <c r="K37" s="153" t="s">
        <v>97</v>
      </c>
    </row>
    <row r="38" spans="1:11" s="107" customFormat="1" ht="15" customHeight="1" thickBot="1">
      <c r="A38" s="688"/>
      <c r="B38" s="154">
        <f>E38*0.3</f>
        <v>2.4</v>
      </c>
      <c r="C38" s="155" t="s">
        <v>98</v>
      </c>
      <c r="D38" s="156"/>
      <c r="E38" s="157">
        <f>IF(F38="n/a",0,IF(F38="Less than 3",8,IF(F38="Between 3 and 5",4,IF(F38="Older than 5",2,0))))</f>
        <v>8</v>
      </c>
      <c r="F38" s="158" t="s">
        <v>99</v>
      </c>
      <c r="G38" s="159">
        <v>26</v>
      </c>
      <c r="H38" s="689" t="s">
        <v>100</v>
      </c>
      <c r="I38" s="690"/>
      <c r="J38" s="160"/>
      <c r="K38" s="161"/>
    </row>
    <row r="39" spans="1:11" s="107" customFormat="1">
      <c r="A39" s="687"/>
      <c r="B39" s="128">
        <f>SUM(E40:E43)*0.46</f>
        <v>4.6000000000000005</v>
      </c>
      <c r="C39" s="100" t="s">
        <v>101</v>
      </c>
      <c r="D39" s="129"/>
      <c r="E39" s="162"/>
      <c r="F39" s="130"/>
      <c r="G39" s="129"/>
      <c r="H39" s="131" t="s">
        <v>102</v>
      </c>
      <c r="I39" s="132"/>
      <c r="J39" s="133"/>
      <c r="K39" s="134"/>
    </row>
    <row r="40" spans="1:11" s="107" customFormat="1">
      <c r="A40" s="687"/>
      <c r="B40" s="135"/>
      <c r="C40" s="136"/>
      <c r="D40" s="137"/>
      <c r="E40" s="138">
        <f>IF(F40="Yes",-5,0)</f>
        <v>0</v>
      </c>
      <c r="F40" s="163"/>
      <c r="G40" s="139">
        <v>25</v>
      </c>
      <c r="H40" s="140"/>
      <c r="I40" s="141" t="s">
        <v>103</v>
      </c>
      <c r="J40" s="142"/>
      <c r="K40" s="143"/>
    </row>
    <row r="41" spans="1:11" s="107" customFormat="1">
      <c r="A41" s="687"/>
      <c r="B41" s="135"/>
      <c r="C41" s="136"/>
      <c r="D41" s="137"/>
      <c r="E41" s="138">
        <f>IF(F41="Yes",3,0)</f>
        <v>0</v>
      </c>
      <c r="F41" s="112"/>
      <c r="G41" s="139">
        <v>25</v>
      </c>
      <c r="H41" s="140"/>
      <c r="I41" s="141" t="s">
        <v>104</v>
      </c>
      <c r="J41" s="142"/>
      <c r="K41" s="143"/>
    </row>
    <row r="42" spans="1:11" s="107" customFormat="1">
      <c r="A42" s="687"/>
      <c r="B42" s="135"/>
      <c r="C42" s="136"/>
      <c r="D42" s="137"/>
      <c r="E42" s="138">
        <f>IF(F42="Yes",5,0)</f>
        <v>0</v>
      </c>
      <c r="F42" s="112"/>
      <c r="G42" s="139">
        <v>25</v>
      </c>
      <c r="H42" s="140"/>
      <c r="I42" s="141" t="s">
        <v>105</v>
      </c>
      <c r="J42" s="142"/>
      <c r="K42" s="143"/>
    </row>
    <row r="43" spans="1:11" s="107" customFormat="1" ht="15.75" thickBot="1">
      <c r="A43" s="687"/>
      <c r="B43" s="144"/>
      <c r="C43" s="145"/>
      <c r="D43" s="164"/>
      <c r="E43" s="147">
        <f>IF(F43="Yes",10,0)</f>
        <v>10</v>
      </c>
      <c r="F43" s="122" t="s">
        <v>62</v>
      </c>
      <c r="G43" s="165">
        <v>25</v>
      </c>
      <c r="H43" s="166"/>
      <c r="I43" s="167" t="s">
        <v>106</v>
      </c>
      <c r="J43" s="152"/>
      <c r="K43" s="153" t="s">
        <v>107</v>
      </c>
    </row>
    <row r="44" spans="1:11" ht="15.75" thickBot="1"/>
    <row r="45" spans="1:11" ht="51.75" customHeight="1">
      <c r="D45" s="2"/>
      <c r="F45" s="43" t="s">
        <v>108</v>
      </c>
      <c r="G45" s="44"/>
      <c r="H45" s="45" t="s">
        <v>109</v>
      </c>
      <c r="I45" s="46" t="s">
        <v>110</v>
      </c>
      <c r="J45" t="s">
        <v>111</v>
      </c>
    </row>
    <row r="46" spans="1:11">
      <c r="C46" s="39"/>
      <c r="D46" s="40"/>
      <c r="F46" s="91">
        <f>SUM(B5:B10)</f>
        <v>35</v>
      </c>
      <c r="G46" s="47"/>
      <c r="H46" s="42">
        <v>35</v>
      </c>
      <c r="I46" s="47" t="s">
        <v>112</v>
      </c>
      <c r="J46" t="s">
        <v>113</v>
      </c>
    </row>
    <row r="47" spans="1:11">
      <c r="C47" s="39"/>
      <c r="D47" s="40"/>
      <c r="F47" s="92">
        <f>B11</f>
        <v>25</v>
      </c>
      <c r="G47" s="49"/>
      <c r="H47" s="42">
        <v>25</v>
      </c>
      <c r="I47" s="49" t="s">
        <v>114</v>
      </c>
      <c r="J47" t="s">
        <v>115</v>
      </c>
    </row>
    <row r="48" spans="1:11">
      <c r="C48" s="39"/>
      <c r="D48" s="40"/>
      <c r="F48" s="93">
        <f>B17+B22</f>
        <v>20</v>
      </c>
      <c r="G48" s="48"/>
      <c r="H48" s="42">
        <v>20</v>
      </c>
      <c r="I48" s="48" t="s">
        <v>116</v>
      </c>
      <c r="J48" t="s">
        <v>117</v>
      </c>
    </row>
    <row r="49" spans="1:10">
      <c r="C49" s="39"/>
      <c r="D49" s="40"/>
      <c r="F49" s="94">
        <f>B27</f>
        <v>10</v>
      </c>
      <c r="G49" s="50"/>
      <c r="H49" s="42">
        <v>10</v>
      </c>
      <c r="I49" s="50" t="s">
        <v>118</v>
      </c>
      <c r="J49" t="s">
        <v>119</v>
      </c>
    </row>
    <row r="50" spans="1:10">
      <c r="C50" s="39"/>
      <c r="D50" s="40"/>
      <c r="F50" s="95">
        <f>B33+B39+B38</f>
        <v>10</v>
      </c>
      <c r="G50" s="51"/>
      <c r="H50" s="52">
        <v>10</v>
      </c>
      <c r="I50" s="51" t="s">
        <v>120</v>
      </c>
      <c r="J50" t="s">
        <v>121</v>
      </c>
    </row>
    <row r="51" spans="1:10" ht="15.75" thickBot="1">
      <c r="A51" s="15"/>
      <c r="F51" s="96">
        <f>SUM(F46:F50)</f>
        <v>100</v>
      </c>
      <c r="G51" s="53"/>
      <c r="H51" s="54">
        <f>SUM(H46:H50)</f>
        <v>100</v>
      </c>
      <c r="I51" s="55"/>
    </row>
    <row r="52" spans="1:10">
      <c r="A52" s="15"/>
      <c r="F52" s="57">
        <f>F51-B2</f>
        <v>0</v>
      </c>
    </row>
    <row r="53" spans="1:10">
      <c r="A53" s="15"/>
      <c r="F53"/>
    </row>
  </sheetData>
  <mergeCells count="9">
    <mergeCell ref="A33:A43"/>
    <mergeCell ref="H38:I38"/>
    <mergeCell ref="J28:J32"/>
    <mergeCell ref="C2:G2"/>
    <mergeCell ref="A5:A10"/>
    <mergeCell ref="A11:A16"/>
    <mergeCell ref="A17:A21"/>
    <mergeCell ref="A22:A26"/>
    <mergeCell ref="A27:A32"/>
  </mergeCells>
  <conditionalFormatting sqref="E34:E38">
    <cfRule type="cellIs" dxfId="13" priority="16" operator="equal">
      <formula>0</formula>
    </cfRule>
  </conditionalFormatting>
  <conditionalFormatting sqref="E40:E43">
    <cfRule type="cellIs" dxfId="12" priority="17" operator="equal">
      <formula>0</formula>
    </cfRule>
  </conditionalFormatting>
  <conditionalFormatting sqref="F14:F15">
    <cfRule type="cellIs" dxfId="11" priority="13" operator="equal">
      <formula>"Strongly disagree"</formula>
    </cfRule>
    <cfRule type="cellIs" dxfId="10" priority="14" operator="equal">
      <formula>"DIsagree"</formula>
    </cfRule>
  </conditionalFormatting>
  <conditionalFormatting sqref="F34:F37">
    <cfRule type="duplicateValues" dxfId="9" priority="8"/>
    <cfRule type="cellIs" dxfId="8" priority="9" operator="between">
      <formula>0</formula>
      <formula>"0.1"</formula>
    </cfRule>
    <cfRule type="cellIs" dxfId="7" priority="10" operator="equal">
      <formula>$E$34=0</formula>
    </cfRule>
  </conditionalFormatting>
  <conditionalFormatting sqref="F40">
    <cfRule type="duplicateValues" dxfId="6" priority="5"/>
    <cfRule type="cellIs" dxfId="5" priority="6" operator="between">
      <formula>0</formula>
      <formula>"0.1"</formula>
    </cfRule>
    <cfRule type="cellIs" dxfId="4" priority="7" operator="equal">
      <formula>$E$34=0</formula>
    </cfRule>
  </conditionalFormatting>
  <conditionalFormatting sqref="F40:F43">
    <cfRule type="duplicateValues" dxfId="3" priority="1"/>
  </conditionalFormatting>
  <conditionalFormatting sqref="F41:F43">
    <cfRule type="duplicateValues" dxfId="2" priority="2"/>
    <cfRule type="cellIs" dxfId="1" priority="3" operator="between">
      <formula>0</formula>
      <formula>"0.1"</formula>
    </cfRule>
    <cfRule type="cellIs" dxfId="0" priority="4" operator="equal">
      <formula>$E$34=0</formula>
    </cfRule>
  </conditionalFormatting>
  <dataValidations count="2">
    <dataValidation type="list" allowBlank="1" showInputMessage="1" showErrorMessage="1" sqref="F26" xr:uid="{780986A8-6C86-420E-9F53-9911326C7756}">
      <formula1>#REF!</formula1>
    </dataValidation>
    <dataValidation type="list" allowBlank="1" showInputMessage="1" showErrorMessage="1" sqref="F18:F21 F27:F32 F12:F16 F5:F10 F40:F43 F34:F38 F23:F25" xr:uid="{92412AFA-66D5-483A-97B0-C181C355C3F5}">
      <formula1>#REF!</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A82F691CC26A45BB748004A54C0C63" ma:contentTypeVersion="20" ma:contentTypeDescription="Create a new document." ma:contentTypeScope="" ma:versionID="f3c61ed22a4e9291596dcd1307e7a67a">
  <xsd:schema xmlns:xsd="http://www.w3.org/2001/XMLSchema" xmlns:xs="http://www.w3.org/2001/XMLSchema" xmlns:p="http://schemas.microsoft.com/office/2006/metadata/properties" xmlns:ns1="http://schemas.microsoft.com/sharepoint/v3" xmlns:ns2="bac58e29-0c23-4090-b611-ed602008453e" xmlns:ns3="2213ecb7-d87a-4aba-b21b-ec7ca04e5a58" targetNamespace="http://schemas.microsoft.com/office/2006/metadata/properties" ma:root="true" ma:fieldsID="41f0edd34ba686842bda17eef15a68e3" ns1:_="" ns2:_="" ns3:_="">
    <xsd:import namespace="http://schemas.microsoft.com/sharepoint/v3"/>
    <xsd:import namespace="bac58e29-0c23-4090-b611-ed602008453e"/>
    <xsd:import namespace="2213ecb7-d87a-4aba-b21b-ec7ca04e5a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c58e29-0c23-4090-b611-ed60200845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6c6c170-7366-48ed-88e6-2840e021297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13ecb7-d87a-4aba-b21b-ec7ca04e5a5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2a8d26b-852d-45c4-8141-779065016c1b}" ma:internalName="TaxCatchAll" ma:showField="CatchAllData" ma:web="2213ecb7-d87a-4aba-b21b-ec7ca04e5a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ac58e29-0c23-4090-b611-ed602008453e">
      <Terms xmlns="http://schemas.microsoft.com/office/infopath/2007/PartnerControls"/>
    </lcf76f155ced4ddcb4097134ff3c332f>
    <TaxCatchAll xmlns="2213ecb7-d87a-4aba-b21b-ec7ca04e5a58"/>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C71E80FE-8632-4B89-944D-177A333B1A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ac58e29-0c23-4090-b611-ed602008453e"/>
    <ds:schemaRef ds:uri="2213ecb7-d87a-4aba-b21b-ec7ca04e5a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27B0A1-9FC8-4E0C-B7CF-39156D425D1D}">
  <ds:schemaRefs>
    <ds:schemaRef ds:uri="http://schemas.microsoft.com/sharepoint/v3/contenttype/forms"/>
  </ds:schemaRefs>
</ds:datastoreItem>
</file>

<file path=customXml/itemProps3.xml><?xml version="1.0" encoding="utf-8"?>
<ds:datastoreItem xmlns:ds="http://schemas.openxmlformats.org/officeDocument/2006/customXml" ds:itemID="{5090E93A-B14C-478A-A42D-AD6E7EBC9BCA}">
  <ds:schemaRefs>
    <ds:schemaRef ds:uri="http://schemas.microsoft.com/office/2006/documentManagement/types"/>
    <ds:schemaRef ds:uri="bac58e29-0c23-4090-b611-ed602008453e"/>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 ds:uri="http://purl.org/dc/elements/1.1/"/>
    <ds:schemaRef ds:uri="http://schemas.microsoft.com/office/infopath/2007/PartnerControls"/>
    <ds:schemaRef ds:uri="2213ecb7-d87a-4aba-b21b-ec7ca04e5a58"/>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V_MC_Summary</vt:lpstr>
      <vt:lpstr>V_MC_Carbon</vt:lpstr>
      <vt:lpstr>V_MC_Impact</vt:lpstr>
      <vt:lpstr>V_MC_lists</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Toby Green</dc:creator>
  <cp:keywords/>
  <dc:description/>
  <cp:lastModifiedBy>GOODWIN, Fiona</cp:lastModifiedBy>
  <cp:revision/>
  <dcterms:created xsi:type="dcterms:W3CDTF">2022-05-18T14:17:48Z</dcterms:created>
  <dcterms:modified xsi:type="dcterms:W3CDTF">2024-06-03T10:13:43Z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0x01010040A82F691CC26A45BB748004A54C0C63</vt:lpwstr>
  </property>
  <property fmtid="{D5CDD505-2E9C-101B-9397-08002B2CF9AE}" pid="3" name="Order">
    <vt:r8>9100</vt:r8>
  </property>
  <property fmtid="{D5CDD505-2E9C-101B-9397-08002B2CF9AE}" pid="4" name="MediaServiceImageTags">
    <vt:lpwstr/>
  </property>
</Properties>
</file>