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https://connectglosac.sharepoint.com/teams/EAUCteam/Shared Documents/General/SBT/SECR Tool/"/>
    </mc:Choice>
  </mc:AlternateContent>
  <xr:revisionPtr revIDLastSave="0" documentId="8_{3DE86978-CF0A-44CE-A58F-65F3E47D2720}" xr6:coauthVersionLast="36" xr6:coauthVersionMax="47" xr10:uidLastSave="{00000000-0000-0000-0000-000000000000}"/>
  <workbookProtection workbookAlgorithmName="SHA-512" workbookHashValue="18g3SfUNPKR23h/jnc3kPNg6n7JFDJ8LR0/RPwbQxFWqTQgt4/Jl22HomqnbD1ihc+yPuRiwFqFogpFvOe37nw==" workbookSaltValue="WEQtG4qQkrRBmOiN8fIkuA==" workbookSpinCount="100000" lockStructure="1"/>
  <bookViews>
    <workbookView xWindow="0" yWindow="0" windowWidth="28800" windowHeight="12225" activeTab="1" xr2:uid="{E583C2FF-770B-4FD3-A963-5AF4BF2A91D4}"/>
  </bookViews>
  <sheets>
    <sheet name="Guidance notes" sheetId="4" r:id="rId1"/>
    <sheet name="Data Input" sheetId="7" r:id="rId2"/>
    <sheet name="Static Data and Feed sheet" sheetId="3" state="hidden" r:id="rId3"/>
    <sheet name="Model Engine" sheetId="8" state="hidden" r:id="rId4"/>
    <sheet name="SECR Compliance Report" sheetId="6" r:id="rId5"/>
  </sheets>
  <externalReferences>
    <externalReference r:id="rId6"/>
  </externalReferences>
  <definedNames>
    <definedName name="_ftn1" localSheetId="4">'SECR Compliance Report'!#REF!</definedName>
    <definedName name="_ftnref1" localSheetId="4">'SECR Compliance Report'!$C$7</definedName>
    <definedName name="direction">[1]ListsReq!$AR$3:$AR$4</definedName>
    <definedName name="Estimated">[1]ListsReq!$AO$3:$AO$4</definedName>
    <definedName name="metric">[1]ListsReq!$BB$3:$BB$12</definedName>
    <definedName name="ObjectiveB1">[1]ListsReq!$AV$3:$AV$21</definedName>
    <definedName name="ObjectiveB2">[1]ListsReq!$AW$3:$AW$24</definedName>
    <definedName name="ObjectiveB3">[1]ListsReq!$AX$3:$AX$18</definedName>
    <definedName name="ObjectiveN1">[1]ListsReq!$AS$3:$AS$16</definedName>
    <definedName name="ObjectiveN2">[1]ListsReq!$AT$3:$AT$25</definedName>
    <definedName name="ObjectiveN3">[1]ListsReq!$AU$3:$AU$19</definedName>
    <definedName name="ObjectiveS1">[1]ListsReq!$AY$3:$AY$9</definedName>
    <definedName name="ObjectiveS3">[1]ListsReq!$BA$3:$BA$17</definedName>
    <definedName name="_xlnm.Print_Area" localSheetId="1">'Data Input'!$A$1:$O$209</definedName>
    <definedName name="_xlnm.Print_Area" localSheetId="0">'Guidance notes'!$A$1:$N$36</definedName>
    <definedName name="_xlnm.Print_Area" localSheetId="4">'SECR Compliance Report'!$B$1:$G$54</definedName>
    <definedName name="_xlnm.Print_Titles" localSheetId="1">'Data Input'!$1:$1</definedName>
    <definedName name="_xlnm.Print_Titles" localSheetId="0">'Guidance notes'!$2:$8</definedName>
    <definedName name="Scope">[1]ListsReq!$AQ$3:$AQ$5</definedName>
    <definedName name="targetboundary">[1]ListsReq!$Y$3:$Y$15</definedName>
    <definedName name="targettype">[1]ListsReq!$W$3:$W$5</definedName>
    <definedName name="typeorganisation">[1]ListsReq!$AJ$3:$AJ$15</definedName>
    <definedName name="unitCO2C">[1]ListsReq!$V$3:$V$14</definedName>
    <definedName name="unitCO2D">[1]ListsReq!$AH$3:$AH$17</definedName>
    <definedName name="unitCO2E">[1]ListsReq!$AI$3:$AI$11</definedName>
    <definedName name="year">[1]ListsReq!$C$3:$C$36</definedName>
    <definedName name="yeartype">[1]ListsReq!$S$3:$S$6</definedName>
    <definedName name="yeartype2">[1]ListsReq!$BD$3:$BD$23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0" i="7" l="1"/>
  <c r="J153" i="7" s="1"/>
  <c r="J154" i="7" s="1"/>
  <c r="D37" i="7"/>
  <c r="C17" i="8" s="1"/>
  <c r="D17" i="8" s="1"/>
  <c r="E52" i="7" a="1"/>
  <c r="E52" i="7" s="1"/>
  <c r="E53" i="7" a="1"/>
  <c r="E53" i="7" s="1"/>
  <c r="E54" i="7" a="1"/>
  <c r="E54" i="7" s="1"/>
  <c r="E55" i="7" a="1"/>
  <c r="E55" i="7" s="1"/>
  <c r="E56" i="7" a="1"/>
  <c r="E56" i="7" s="1"/>
  <c r="E57" i="7" a="1"/>
  <c r="E57" i="7"/>
  <c r="E58" i="7" a="1"/>
  <c r="E58" i="7" s="1"/>
  <c r="E59" i="7" a="1"/>
  <c r="E59" i="7" s="1"/>
  <c r="E60" i="7" a="1"/>
  <c r="E60" i="7"/>
  <c r="E61" i="7" a="1"/>
  <c r="E61" i="7" s="1"/>
  <c r="E62" i="7" a="1"/>
  <c r="E62" i="7"/>
  <c r="E63" i="7" a="1"/>
  <c r="E63" i="7"/>
  <c r="E64" i="7" a="1"/>
  <c r="E64" i="7" s="1"/>
  <c r="E65" i="7" a="1"/>
  <c r="E65" i="7"/>
  <c r="E66" i="7" a="1"/>
  <c r="E66" i="7"/>
  <c r="E51" i="7" a="1"/>
  <c r="E51" i="7" s="1"/>
  <c r="B4" i="8"/>
  <c r="AC6" i="3"/>
  <c r="D71" i="8" s="1"/>
  <c r="E71" i="8" s="1"/>
  <c r="I133" i="7" a="1"/>
  <c r="I133" i="7"/>
  <c r="I134" i="7" a="1"/>
  <c r="I134" i="7"/>
  <c r="I135" i="7" a="1"/>
  <c r="I135" i="7"/>
  <c r="I136" i="7" a="1"/>
  <c r="I136" i="7"/>
  <c r="I137" i="7" a="1"/>
  <c r="I137" i="7"/>
  <c r="I138" i="7" a="1"/>
  <c r="I138" i="7"/>
  <c r="I139" i="7" a="1"/>
  <c r="I139" i="7"/>
  <c r="I140" i="7" a="1"/>
  <c r="I140" i="7"/>
  <c r="I141" i="7" a="1"/>
  <c r="I141" i="7"/>
  <c r="I142" i="7" a="1"/>
  <c r="I142" i="7"/>
  <c r="I143" i="7" a="1"/>
  <c r="I143" i="7"/>
  <c r="I144" i="7" a="1"/>
  <c r="I144" i="7"/>
  <c r="I145" i="7" a="1"/>
  <c r="I145" i="7"/>
  <c r="I146" i="7" a="1"/>
  <c r="I146" i="7"/>
  <c r="I147" i="7" a="1"/>
  <c r="I147" i="7"/>
  <c r="I132" i="7" a="1"/>
  <c r="I132" i="7"/>
  <c r="C23" i="8"/>
  <c r="C24" i="8"/>
  <c r="C25" i="8"/>
  <c r="C26" i="8"/>
  <c r="C27" i="8"/>
  <c r="C28" i="8"/>
  <c r="C29" i="8"/>
  <c r="C30" i="8"/>
  <c r="C31" i="8"/>
  <c r="C32" i="8"/>
  <c r="C33" i="8"/>
  <c r="C34" i="8"/>
  <c r="H34" i="8" s="1"/>
  <c r="C35" i="8"/>
  <c r="C36" i="8"/>
  <c r="C37" i="8"/>
  <c r="I52" i="7" a="1"/>
  <c r="I52" i="7"/>
  <c r="I53" i="7" a="1"/>
  <c r="I53" i="7"/>
  <c r="I54" i="7" a="1"/>
  <c r="I54" i="7"/>
  <c r="I55" i="7" a="1"/>
  <c r="I55" i="7"/>
  <c r="I56" i="7" a="1"/>
  <c r="I56" i="7"/>
  <c r="I57" i="7" a="1"/>
  <c r="I57" i="7"/>
  <c r="I58" i="7" a="1"/>
  <c r="I58" i="7"/>
  <c r="I59" i="7" a="1"/>
  <c r="I59" i="7"/>
  <c r="I60" i="7" a="1"/>
  <c r="I60" i="7"/>
  <c r="I61" i="7" a="1"/>
  <c r="I61" i="7"/>
  <c r="I62" i="7" a="1"/>
  <c r="I62" i="7"/>
  <c r="I63" i="7" a="1"/>
  <c r="I63" i="7"/>
  <c r="I64" i="7" a="1"/>
  <c r="I64" i="7"/>
  <c r="I65" i="7" a="1"/>
  <c r="I65" i="7"/>
  <c r="I66" i="7" a="1"/>
  <c r="I66" i="7"/>
  <c r="I51" i="7" a="1"/>
  <c r="I51" i="7"/>
  <c r="B52" i="6"/>
  <c r="C6" i="6"/>
  <c r="D7" i="6"/>
  <c r="C4" i="6"/>
  <c r="C3" i="6"/>
  <c r="B1" i="6"/>
  <c r="W18" i="8"/>
  <c r="M37" i="6"/>
  <c r="W17" i="8"/>
  <c r="M36" i="6"/>
  <c r="W41" i="8"/>
  <c r="F37" i="6"/>
  <c r="W40" i="8"/>
  <c r="U14" i="8"/>
  <c r="K26" i="6"/>
  <c r="U15" i="8"/>
  <c r="K27" i="6"/>
  <c r="I27" i="6"/>
  <c r="J27" i="6" a="1"/>
  <c r="J27" i="6"/>
  <c r="U16" i="8"/>
  <c r="U13" i="8"/>
  <c r="K25" i="6"/>
  <c r="I25" i="6"/>
  <c r="J25" i="6" a="1"/>
  <c r="J25" i="6"/>
  <c r="C49" i="6"/>
  <c r="C46" i="6"/>
  <c r="C45" i="6"/>
  <c r="C44" i="6"/>
  <c r="B21" i="6"/>
  <c r="B22" i="6"/>
  <c r="E22" i="6"/>
  <c r="E21" i="6"/>
  <c r="S43" i="8"/>
  <c r="S44" i="8"/>
  <c r="S45" i="8"/>
  <c r="S42" i="8"/>
  <c r="J49" i="6"/>
  <c r="J46" i="6"/>
  <c r="J45" i="6"/>
  <c r="J44" i="6"/>
  <c r="G38" i="6"/>
  <c r="L22" i="6"/>
  <c r="I22" i="6"/>
  <c r="L21" i="6"/>
  <c r="I21" i="6"/>
  <c r="C5" i="6"/>
  <c r="F1" i="6" s="1"/>
  <c r="C2" i="6"/>
  <c r="K74" i="8"/>
  <c r="L74" i="8"/>
  <c r="M74" i="8" s="1"/>
  <c r="M201" i="7" s="1"/>
  <c r="D201" i="7" s="1"/>
  <c r="W39" i="8" s="1"/>
  <c r="F28" i="6" s="1"/>
  <c r="J74" i="8"/>
  <c r="C74" i="8"/>
  <c r="D74" i="8"/>
  <c r="E74" i="8" s="1"/>
  <c r="B74" i="8"/>
  <c r="K73" i="8"/>
  <c r="L73" i="8"/>
  <c r="M73" i="8" s="1"/>
  <c r="M200" i="7" s="1"/>
  <c r="D200" i="7" s="1"/>
  <c r="W38" i="8" s="1"/>
  <c r="F27" i="6" s="1"/>
  <c r="J73" i="8"/>
  <c r="C73" i="8"/>
  <c r="D73" i="8"/>
  <c r="E73" i="8" s="1"/>
  <c r="B73" i="8"/>
  <c r="L72" i="8"/>
  <c r="M72" i="8" s="1"/>
  <c r="M199" i="7" s="1"/>
  <c r="D199" i="7" s="1"/>
  <c r="W37" i="8" s="1"/>
  <c r="F26" i="6" s="1"/>
  <c r="K72" i="8"/>
  <c r="J72" i="8"/>
  <c r="C72" i="8"/>
  <c r="D72" i="8"/>
  <c r="E72" i="8" s="1"/>
  <c r="B72" i="8"/>
  <c r="K71" i="8"/>
  <c r="J71" i="8"/>
  <c r="C71" i="8"/>
  <c r="B71" i="8"/>
  <c r="K67" i="8"/>
  <c r="L67" i="8"/>
  <c r="M67" i="8" s="1"/>
  <c r="E191" i="7" s="1"/>
  <c r="J67" i="8"/>
  <c r="C67" i="8"/>
  <c r="D67" i="8"/>
  <c r="E67" i="8" s="1"/>
  <c r="E108" i="7" s="1"/>
  <c r="B67" i="8"/>
  <c r="K66" i="8"/>
  <c r="L66" i="8"/>
  <c r="M66" i="8" s="1"/>
  <c r="E190" i="7" s="1"/>
  <c r="J66" i="8"/>
  <c r="C66" i="8"/>
  <c r="D66" i="8"/>
  <c r="E66" i="8"/>
  <c r="E107" i="7"/>
  <c r="B66" i="8"/>
  <c r="K65" i="8"/>
  <c r="L65" i="8"/>
  <c r="M65" i="8" s="1"/>
  <c r="E189" i="7" s="1"/>
  <c r="J65" i="8"/>
  <c r="C65" i="8"/>
  <c r="D65" i="8" s="1"/>
  <c r="E65" i="8" s="1"/>
  <c r="E106" i="7" s="1"/>
  <c r="B65" i="8"/>
  <c r="K64" i="8"/>
  <c r="L64" i="8"/>
  <c r="M64" i="8" s="1"/>
  <c r="E188" i="7" s="1"/>
  <c r="J64" i="8"/>
  <c r="C64" i="8"/>
  <c r="D64" i="8"/>
  <c r="E64" i="8"/>
  <c r="E105" i="7"/>
  <c r="B64" i="8"/>
  <c r="K63" i="8"/>
  <c r="L63" i="8" s="1"/>
  <c r="M63" i="8" s="1"/>
  <c r="E187" i="7" s="1"/>
  <c r="J63" i="8"/>
  <c r="C63" i="8"/>
  <c r="D63" i="8"/>
  <c r="E63" i="8"/>
  <c r="E104" i="7"/>
  <c r="B63" i="8"/>
  <c r="K62" i="8"/>
  <c r="L62" i="8" s="1"/>
  <c r="M62" i="8" s="1"/>
  <c r="E186" i="7" s="1"/>
  <c r="J62" i="8"/>
  <c r="C62" i="8"/>
  <c r="D62" i="8" s="1"/>
  <c r="E62" i="8" s="1"/>
  <c r="E103" i="7" s="1"/>
  <c r="B62" i="8"/>
  <c r="K61" i="8"/>
  <c r="L61" i="8"/>
  <c r="J61" i="8"/>
  <c r="C61" i="8"/>
  <c r="D61" i="8"/>
  <c r="E61" i="8"/>
  <c r="E102" i="7"/>
  <c r="B61" i="8"/>
  <c r="K60" i="8"/>
  <c r="L60" i="8" s="1"/>
  <c r="M60" i="8" s="1"/>
  <c r="E184" i="7" s="1"/>
  <c r="J60" i="8"/>
  <c r="C60" i="8"/>
  <c r="D60" i="8"/>
  <c r="E60" i="8" s="1"/>
  <c r="E101" i="7" s="1"/>
  <c r="B60" i="8"/>
  <c r="M57" i="8"/>
  <c r="J57" i="8"/>
  <c r="E57" i="8"/>
  <c r="B57" i="8"/>
  <c r="C57" i="8"/>
  <c r="M56" i="8"/>
  <c r="J56" i="8"/>
  <c r="K56" i="8"/>
  <c r="P56" i="8" s="1"/>
  <c r="E56" i="8"/>
  <c r="B56" i="8"/>
  <c r="C56" i="8"/>
  <c r="M55" i="8"/>
  <c r="J55" i="8"/>
  <c r="K55" i="8"/>
  <c r="E55" i="8"/>
  <c r="H55" i="8" s="1"/>
  <c r="B55" i="8"/>
  <c r="C55" i="8"/>
  <c r="M54" i="8"/>
  <c r="J54" i="8"/>
  <c r="K54" i="8"/>
  <c r="E54" i="8"/>
  <c r="B54" i="8"/>
  <c r="C54" i="8"/>
  <c r="M53" i="8"/>
  <c r="J53" i="8"/>
  <c r="K53" i="8"/>
  <c r="E53" i="8"/>
  <c r="H53" i="8" s="1"/>
  <c r="B53" i="8"/>
  <c r="C53" i="8"/>
  <c r="M52" i="8"/>
  <c r="J52" i="8"/>
  <c r="K52" i="8"/>
  <c r="E52" i="8"/>
  <c r="B52" i="8"/>
  <c r="C52" i="8"/>
  <c r="M51" i="8"/>
  <c r="J51" i="8"/>
  <c r="K51" i="8"/>
  <c r="E51" i="8"/>
  <c r="C51" i="8"/>
  <c r="B51" i="8"/>
  <c r="M50" i="8"/>
  <c r="J50" i="8"/>
  <c r="K50" i="8"/>
  <c r="P50" i="8" s="1"/>
  <c r="E50" i="8"/>
  <c r="H50" i="8" s="1"/>
  <c r="B50" i="8"/>
  <c r="C50" i="8"/>
  <c r="M49" i="8"/>
  <c r="P49" i="8" s="1"/>
  <c r="J49" i="8"/>
  <c r="E49" i="8"/>
  <c r="B49" i="8"/>
  <c r="C49" i="8"/>
  <c r="M48" i="8"/>
  <c r="J48" i="8"/>
  <c r="E48" i="8"/>
  <c r="H48" i="8" s="1"/>
  <c r="B48" i="8"/>
  <c r="C48" i="8"/>
  <c r="M47" i="8"/>
  <c r="J47" i="8"/>
  <c r="E47" i="8"/>
  <c r="B47" i="8"/>
  <c r="C47" i="8"/>
  <c r="H47" i="8" s="1"/>
  <c r="M46" i="8"/>
  <c r="J46" i="8"/>
  <c r="E46" i="8"/>
  <c r="B46" i="8"/>
  <c r="C46" i="8"/>
  <c r="W45" i="8"/>
  <c r="F32" i="6"/>
  <c r="M45" i="8"/>
  <c r="J45" i="8"/>
  <c r="E45" i="8"/>
  <c r="B45" i="8"/>
  <c r="C45" i="8"/>
  <c r="W44" i="8"/>
  <c r="U44" i="8"/>
  <c r="D31" i="6"/>
  <c r="E31" i="6"/>
  <c r="M44" i="8"/>
  <c r="J44" i="8"/>
  <c r="K44" i="8"/>
  <c r="E44" i="8"/>
  <c r="B44" i="8"/>
  <c r="C44" i="8"/>
  <c r="H44" i="8" s="1"/>
  <c r="W43" i="8"/>
  <c r="U43" i="8"/>
  <c r="D30" i="6"/>
  <c r="M43" i="8"/>
  <c r="J43" i="8"/>
  <c r="K43" i="8"/>
  <c r="E43" i="8"/>
  <c r="H43" i="8" s="1"/>
  <c r="B43" i="8"/>
  <c r="W42" i="8"/>
  <c r="F29" i="6"/>
  <c r="M42" i="8"/>
  <c r="P42" i="8" s="1"/>
  <c r="J42" i="8"/>
  <c r="E42" i="8"/>
  <c r="B42" i="8"/>
  <c r="C42" i="8"/>
  <c r="U41" i="8"/>
  <c r="D37" i="6"/>
  <c r="M41" i="8"/>
  <c r="J41" i="8"/>
  <c r="K41" i="8"/>
  <c r="E41" i="8"/>
  <c r="B41" i="8"/>
  <c r="C41" i="8"/>
  <c r="F36" i="6"/>
  <c r="U40" i="8"/>
  <c r="D36" i="6"/>
  <c r="M40" i="8"/>
  <c r="P40" i="8" s="1"/>
  <c r="U30" i="8" s="1"/>
  <c r="D16" i="6" s="1"/>
  <c r="J40" i="8"/>
  <c r="K40" i="8"/>
  <c r="E40" i="8"/>
  <c r="H40" i="8" s="1"/>
  <c r="U7" i="8" s="1"/>
  <c r="K16" i="6" s="1"/>
  <c r="B40" i="8"/>
  <c r="C40" i="8"/>
  <c r="U39" i="8"/>
  <c r="D28" i="6"/>
  <c r="U38" i="8"/>
  <c r="D27" i="6"/>
  <c r="U37" i="8"/>
  <c r="D26" i="6"/>
  <c r="M37" i="8"/>
  <c r="P37" i="8" s="1"/>
  <c r="J37" i="8"/>
  <c r="K37" i="8"/>
  <c r="E37" i="8"/>
  <c r="H37" i="8" s="1"/>
  <c r="B37" i="8"/>
  <c r="U36" i="8"/>
  <c r="D25" i="6"/>
  <c r="M36" i="8"/>
  <c r="K36" i="8"/>
  <c r="P36" i="8"/>
  <c r="J36" i="8"/>
  <c r="E36" i="8"/>
  <c r="H36" i="8" s="1"/>
  <c r="B36" i="8"/>
  <c r="M35" i="8"/>
  <c r="J35" i="8"/>
  <c r="K35" i="8"/>
  <c r="E35" i="8"/>
  <c r="H35" i="8" s="1"/>
  <c r="B35" i="8"/>
  <c r="M34" i="8"/>
  <c r="J34" i="8"/>
  <c r="K34" i="8"/>
  <c r="P34" i="8" s="1"/>
  <c r="E34" i="8"/>
  <c r="B34" i="8"/>
  <c r="M33" i="8"/>
  <c r="J33" i="8"/>
  <c r="K33" i="8"/>
  <c r="P33" i="8" s="1"/>
  <c r="E33" i="8"/>
  <c r="H33" i="8" s="1"/>
  <c r="B33" i="8"/>
  <c r="M32" i="8"/>
  <c r="J32" i="8"/>
  <c r="K32" i="8"/>
  <c r="P32" i="8" s="1"/>
  <c r="E32" i="8"/>
  <c r="H32" i="8" s="1"/>
  <c r="B32" i="8"/>
  <c r="M31" i="8"/>
  <c r="J31" i="8"/>
  <c r="K31" i="8"/>
  <c r="E31" i="8"/>
  <c r="B31" i="8"/>
  <c r="M30" i="8"/>
  <c r="P30" i="8" s="1"/>
  <c r="J30" i="8"/>
  <c r="K30" i="8"/>
  <c r="E30" i="8"/>
  <c r="H30" i="8" s="1"/>
  <c r="B30" i="8"/>
  <c r="M29" i="8"/>
  <c r="P29" i="8" s="1"/>
  <c r="J29" i="8"/>
  <c r="E29" i="8"/>
  <c r="H29" i="8" s="1"/>
  <c r="B29" i="8"/>
  <c r="M28" i="8"/>
  <c r="J28" i="8"/>
  <c r="E28" i="8"/>
  <c r="H28" i="8" s="1"/>
  <c r="B28" i="8"/>
  <c r="M27" i="8"/>
  <c r="P27" i="8" s="1"/>
  <c r="J27" i="8"/>
  <c r="K27" i="8"/>
  <c r="E27" i="8"/>
  <c r="B27" i="8"/>
  <c r="M26" i="8"/>
  <c r="P26" i="8" s="1"/>
  <c r="J26" i="8"/>
  <c r="E26" i="8"/>
  <c r="B26" i="8"/>
  <c r="U25" i="8"/>
  <c r="M25" i="8"/>
  <c r="J25" i="8"/>
  <c r="K25" i="8"/>
  <c r="E25" i="8"/>
  <c r="B25" i="8"/>
  <c r="M24" i="8"/>
  <c r="J24" i="8"/>
  <c r="K24" i="8"/>
  <c r="E24" i="8"/>
  <c r="B24" i="8"/>
  <c r="M23" i="8"/>
  <c r="P23" i="8" s="1"/>
  <c r="J23" i="8"/>
  <c r="E23" i="8"/>
  <c r="B23" i="8"/>
  <c r="W22" i="8"/>
  <c r="M32" i="6"/>
  <c r="S22" i="8"/>
  <c r="R22" i="8"/>
  <c r="M22" i="8"/>
  <c r="J22" i="8"/>
  <c r="K22" i="8"/>
  <c r="P22" i="8" s="1"/>
  <c r="E22" i="8"/>
  <c r="B22" i="8"/>
  <c r="C22" i="8"/>
  <c r="W21" i="8"/>
  <c r="U21" i="8"/>
  <c r="K31" i="6"/>
  <c r="L31" i="6"/>
  <c r="S21" i="8"/>
  <c r="R21" i="8"/>
  <c r="W20" i="8"/>
  <c r="U20" i="8"/>
  <c r="K30" i="6"/>
  <c r="S20" i="8"/>
  <c r="R20" i="8"/>
  <c r="W19" i="8"/>
  <c r="M29" i="6"/>
  <c r="S19" i="8"/>
  <c r="R19" i="8"/>
  <c r="J19" i="8"/>
  <c r="B19" i="8"/>
  <c r="V18" i="8"/>
  <c r="U18" i="8"/>
  <c r="K37" i="6"/>
  <c r="S18" i="8"/>
  <c r="J18" i="8"/>
  <c r="B18" i="8"/>
  <c r="V17" i="8"/>
  <c r="U17" i="8"/>
  <c r="K36" i="6"/>
  <c r="L36" i="6"/>
  <c r="S17" i="8"/>
  <c r="J17" i="8"/>
  <c r="B17" i="8"/>
  <c r="K28" i="6"/>
  <c r="S16" i="8"/>
  <c r="J16" i="8"/>
  <c r="B16" i="8"/>
  <c r="S15" i="8"/>
  <c r="J15" i="8"/>
  <c r="B15" i="8"/>
  <c r="S14" i="8"/>
  <c r="J14" i="8"/>
  <c r="B14" i="8"/>
  <c r="S13" i="8"/>
  <c r="J13" i="8"/>
  <c r="B13" i="8"/>
  <c r="J12" i="8"/>
  <c r="B12" i="8"/>
  <c r="J11" i="8"/>
  <c r="B11" i="8"/>
  <c r="J10" i="8"/>
  <c r="B10" i="8"/>
  <c r="J9" i="8"/>
  <c r="B9" i="8"/>
  <c r="J8" i="8"/>
  <c r="B8" i="8"/>
  <c r="J7" i="8"/>
  <c r="B7" i="8"/>
  <c r="J6" i="8"/>
  <c r="B6" i="8"/>
  <c r="J5" i="8"/>
  <c r="B5" i="8"/>
  <c r="J4" i="8"/>
  <c r="U2" i="8"/>
  <c r="E207" i="7"/>
  <c r="R45" i="8"/>
  <c r="E206" i="7"/>
  <c r="R44" i="8"/>
  <c r="E205" i="7"/>
  <c r="R43" i="8"/>
  <c r="R42" i="8"/>
  <c r="E203" i="7"/>
  <c r="E202" i="7"/>
  <c r="E201" i="7"/>
  <c r="E200" i="7"/>
  <c r="E199" i="7"/>
  <c r="E198" i="7"/>
  <c r="D192" i="7"/>
  <c r="U32" i="8"/>
  <c r="D18" i="6"/>
  <c r="H177" i="7"/>
  <c r="E178" i="7"/>
  <c r="D178" i="7"/>
  <c r="C48" i="6"/>
  <c r="H176" i="7"/>
  <c r="I175" i="7" a="1"/>
  <c r="I175" i="7"/>
  <c r="I174" i="7" a="1"/>
  <c r="I174" i="7"/>
  <c r="I173" i="7" a="1"/>
  <c r="I173" i="7"/>
  <c r="I172" i="7" a="1"/>
  <c r="I172" i="7"/>
  <c r="I171" i="7" a="1"/>
  <c r="I171" i="7"/>
  <c r="I170" i="7" a="1"/>
  <c r="I170" i="7"/>
  <c r="I169" i="7" a="1"/>
  <c r="I169" i="7"/>
  <c r="I168" i="7" a="1"/>
  <c r="I168" i="7"/>
  <c r="I167" i="7" a="1"/>
  <c r="I167" i="7"/>
  <c r="I166" i="7" a="1"/>
  <c r="I166" i="7"/>
  <c r="I165" i="7" a="1"/>
  <c r="I165" i="7"/>
  <c r="I164" i="7" a="1"/>
  <c r="I164" i="7"/>
  <c r="I163" i="7" a="1"/>
  <c r="I163" i="7"/>
  <c r="I162" i="7" a="1"/>
  <c r="I162" i="7"/>
  <c r="I161" i="7" a="1"/>
  <c r="I161" i="7"/>
  <c r="I160" i="7" a="1"/>
  <c r="I160" i="7"/>
  <c r="I158" i="7" a="1"/>
  <c r="I158" i="7"/>
  <c r="I157" i="7" a="1"/>
  <c r="I157" i="7"/>
  <c r="F148" i="7"/>
  <c r="U35" i="8"/>
  <c r="D22" i="6"/>
  <c r="D148" i="7"/>
  <c r="E147" i="7"/>
  <c r="C147" i="7"/>
  <c r="E146" i="7"/>
  <c r="C146" i="7"/>
  <c r="E145" i="7"/>
  <c r="C145" i="7"/>
  <c r="E144" i="7"/>
  <c r="C144" i="7"/>
  <c r="E143" i="7"/>
  <c r="C143" i="7"/>
  <c r="E142" i="7"/>
  <c r="C142" i="7"/>
  <c r="E141" i="7"/>
  <c r="C141" i="7"/>
  <c r="E140" i="7"/>
  <c r="C140" i="7"/>
  <c r="E139" i="7"/>
  <c r="C139" i="7"/>
  <c r="E138" i="7"/>
  <c r="C138" i="7"/>
  <c r="E137" i="7"/>
  <c r="C137" i="7"/>
  <c r="E136" i="7"/>
  <c r="C136" i="7"/>
  <c r="E135" i="7"/>
  <c r="C135" i="7"/>
  <c r="E134" i="7"/>
  <c r="C134" i="7"/>
  <c r="E133" i="7"/>
  <c r="C133" i="7"/>
  <c r="E132" i="7"/>
  <c r="E148" i="7" s="1"/>
  <c r="U34" i="8" s="1"/>
  <c r="D35" i="6" s="1"/>
  <c r="C132" i="7"/>
  <c r="E120" i="7"/>
  <c r="E119" i="7"/>
  <c r="E118" i="7"/>
  <c r="E117" i="7"/>
  <c r="E116" i="7"/>
  <c r="E115" i="7"/>
  <c r="D109" i="7"/>
  <c r="U9" i="8"/>
  <c r="K18" i="6"/>
  <c r="E95" i="7"/>
  <c r="D95" i="7"/>
  <c r="J48" i="6"/>
  <c r="I79" i="7" a="1"/>
  <c r="I79" i="7"/>
  <c r="I77" i="7" a="1"/>
  <c r="I77" i="7"/>
  <c r="I76" i="7" a="1"/>
  <c r="I76" i="7"/>
  <c r="L67" i="7" a="1"/>
  <c r="L67" i="7"/>
  <c r="F67" i="7"/>
  <c r="U12" i="8"/>
  <c r="K22" i="6"/>
  <c r="J22" i="6"/>
  <c r="D67" i="7"/>
  <c r="L66" i="7" a="1"/>
  <c r="L66" i="7"/>
  <c r="C66" i="7"/>
  <c r="L65" i="7" a="1"/>
  <c r="L65" i="7"/>
  <c r="C65" i="7"/>
  <c r="L64" i="7" a="1"/>
  <c r="L64" i="7"/>
  <c r="C64" i="7"/>
  <c r="L63" i="7" a="1"/>
  <c r="L63" i="7"/>
  <c r="C63" i="7"/>
  <c r="L62" i="7" a="1"/>
  <c r="L62" i="7"/>
  <c r="C62" i="7"/>
  <c r="L61" i="7" a="1"/>
  <c r="L61" i="7"/>
  <c r="C61" i="7"/>
  <c r="L60" i="7" a="1"/>
  <c r="L60" i="7"/>
  <c r="C60" i="7"/>
  <c r="L59" i="7" a="1"/>
  <c r="L59" i="7"/>
  <c r="C59" i="7"/>
  <c r="L58" i="7" a="1"/>
  <c r="L58" i="7"/>
  <c r="C58" i="7"/>
  <c r="L57" i="7" a="1"/>
  <c r="L57" i="7"/>
  <c r="C57" i="7"/>
  <c r="L56" i="7" a="1"/>
  <c r="L56" i="7"/>
  <c r="C56" i="7"/>
  <c r="L55" i="7" a="1"/>
  <c r="L55" i="7"/>
  <c r="C55" i="7"/>
  <c r="L54" i="7" a="1"/>
  <c r="L54" i="7"/>
  <c r="C54" i="7"/>
  <c r="L53" i="7" a="1"/>
  <c r="L53" i="7"/>
  <c r="C53" i="7"/>
  <c r="L52" i="7" a="1"/>
  <c r="L52" i="7"/>
  <c r="C52" i="7"/>
  <c r="C51" i="7"/>
  <c r="H34" i="7"/>
  <c r="J43" i="6"/>
  <c r="N33" i="7" a="1"/>
  <c r="N33" i="7"/>
  <c r="M33" i="7"/>
  <c r="M33" i="7" a="1"/>
  <c r="N32" i="7" a="1"/>
  <c r="N32" i="7"/>
  <c r="M32" i="7" a="1"/>
  <c r="M32" i="7"/>
  <c r="N31" i="7" a="1"/>
  <c r="N31" i="7"/>
  <c r="M31" i="7" a="1"/>
  <c r="M31" i="7"/>
  <c r="N30" i="7" a="1"/>
  <c r="N30" i="7"/>
  <c r="M30" i="7" a="1"/>
  <c r="M30" i="7"/>
  <c r="N29" i="7" a="1"/>
  <c r="N29" i="7"/>
  <c r="M29" i="7" a="1"/>
  <c r="M29" i="7"/>
  <c r="N28" i="7" a="1"/>
  <c r="N28" i="7"/>
  <c r="M28" i="7" a="1"/>
  <c r="M28" i="7"/>
  <c r="N27" i="7" a="1"/>
  <c r="N27" i="7"/>
  <c r="M27" i="7" a="1"/>
  <c r="M27" i="7"/>
  <c r="N26" i="7" a="1"/>
  <c r="N26" i="7"/>
  <c r="M26" i="7" a="1"/>
  <c r="M26" i="7"/>
  <c r="N25" i="7" a="1"/>
  <c r="N25" i="7"/>
  <c r="M25" i="7" a="1"/>
  <c r="M25" i="7"/>
  <c r="N24" i="7" a="1"/>
  <c r="N24" i="7"/>
  <c r="M24" i="7" a="1"/>
  <c r="M24" i="7"/>
  <c r="N23" i="7" a="1"/>
  <c r="N23" i="7"/>
  <c r="M23" i="7" a="1"/>
  <c r="M23" i="7"/>
  <c r="N22" i="7" a="1"/>
  <c r="N22" i="7"/>
  <c r="M22" i="7" a="1"/>
  <c r="M22" i="7"/>
  <c r="N21" i="7" a="1"/>
  <c r="N21" i="7"/>
  <c r="M21" i="7" a="1"/>
  <c r="M21" i="7"/>
  <c r="N20" i="7" a="1"/>
  <c r="N20" i="7"/>
  <c r="M20" i="7" a="1"/>
  <c r="M20" i="7"/>
  <c r="N19" i="7" a="1"/>
  <c r="N19" i="7"/>
  <c r="M19" i="7" a="1"/>
  <c r="M19" i="7"/>
  <c r="N18" i="7" a="1"/>
  <c r="N18" i="7"/>
  <c r="M18" i="7" a="1"/>
  <c r="M18" i="7"/>
  <c r="D13" i="7" a="1"/>
  <c r="D13" i="7"/>
  <c r="B30" i="6"/>
  <c r="C30" i="6" a="1"/>
  <c r="C30" i="6"/>
  <c r="E30" i="6"/>
  <c r="M31" i="6"/>
  <c r="L71" i="8"/>
  <c r="M71" i="8"/>
  <c r="M198" i="7"/>
  <c r="D198" i="7"/>
  <c r="W36" i="8" s="1"/>
  <c r="F25" i="6" s="1"/>
  <c r="U42" i="8"/>
  <c r="D29" i="6"/>
  <c r="B29" i="6"/>
  <c r="C29" i="6" a="1"/>
  <c r="C29" i="6"/>
  <c r="F31" i="6"/>
  <c r="U45" i="8"/>
  <c r="D32" i="6"/>
  <c r="M30" i="6"/>
  <c r="H54" i="8"/>
  <c r="H57" i="8"/>
  <c r="F30" i="6"/>
  <c r="U19" i="8"/>
  <c r="K29" i="6"/>
  <c r="I29" i="6"/>
  <c r="J29" i="6" a="1"/>
  <c r="J29" i="6"/>
  <c r="U22" i="8"/>
  <c r="K32" i="6"/>
  <c r="L32" i="6"/>
  <c r="G31" i="6"/>
  <c r="B31" i="6"/>
  <c r="C31" i="6" a="1"/>
  <c r="C31" i="6"/>
  <c r="G32" i="6"/>
  <c r="G29" i="6"/>
  <c r="H22" i="8"/>
  <c r="I30" i="6"/>
  <c r="J30" i="6" a="1"/>
  <c r="J30" i="6"/>
  <c r="L30" i="6"/>
  <c r="L29" i="6"/>
  <c r="I31" i="6"/>
  <c r="J31" i="6" a="1"/>
  <c r="J31" i="6"/>
  <c r="B28" i="6"/>
  <c r="C28" i="6" a="1"/>
  <c r="C28" i="6"/>
  <c r="E28" i="6"/>
  <c r="M61" i="8"/>
  <c r="E185" i="7" s="1"/>
  <c r="B37" i="6"/>
  <c r="E37" i="6"/>
  <c r="P41" i="8"/>
  <c r="U29" i="8" s="1"/>
  <c r="D15" i="6" s="1"/>
  <c r="E15" i="6" s="1"/>
  <c r="C36" i="6"/>
  <c r="E36" i="6"/>
  <c r="B36" i="6"/>
  <c r="E26" i="6"/>
  <c r="B26" i="6"/>
  <c r="C26" i="6" a="1"/>
  <c r="C26" i="6"/>
  <c r="E27" i="6"/>
  <c r="B27" i="6"/>
  <c r="C27" i="6" a="1"/>
  <c r="C27" i="6"/>
  <c r="E25" i="6"/>
  <c r="B25" i="6"/>
  <c r="C25" i="6" a="1"/>
  <c r="C25" i="6"/>
  <c r="P53" i="8"/>
  <c r="C18" i="6"/>
  <c r="E18" i="6"/>
  <c r="K42" i="8"/>
  <c r="K29" i="8"/>
  <c r="K49" i="8"/>
  <c r="K57" i="8"/>
  <c r="K48" i="8"/>
  <c r="K47" i="8"/>
  <c r="U31" i="8"/>
  <c r="D17" i="6"/>
  <c r="E17" i="6" s="1"/>
  <c r="C17" i="6"/>
  <c r="W31" i="8"/>
  <c r="F17" i="6" s="1"/>
  <c r="K46" i="8"/>
  <c r="P46" i="8" s="1"/>
  <c r="K45" i="8"/>
  <c r="K28" i="8"/>
  <c r="P25" i="8"/>
  <c r="K26" i="8"/>
  <c r="K23" i="8"/>
  <c r="U33" i="8"/>
  <c r="D21" i="6"/>
  <c r="I36" i="6"/>
  <c r="J36" i="6"/>
  <c r="G36" i="6"/>
  <c r="I28" i="6"/>
  <c r="J28" i="6" a="1"/>
  <c r="J28" i="6"/>
  <c r="L28" i="6"/>
  <c r="L37" i="6"/>
  <c r="J37" i="6"/>
  <c r="I37" i="6"/>
  <c r="G37" i="6"/>
  <c r="L25" i="6"/>
  <c r="L27" i="6"/>
  <c r="I26" i="6"/>
  <c r="J26" i="6" a="1"/>
  <c r="J26" i="6"/>
  <c r="L26" i="6"/>
  <c r="J18" i="6"/>
  <c r="L18" i="6"/>
  <c r="W8" i="8"/>
  <c r="M17" i="6" s="1"/>
  <c r="C43" i="8"/>
  <c r="U8" i="8"/>
  <c r="K17" i="6"/>
  <c r="J17" i="6"/>
  <c r="H26" i="8"/>
  <c r="H25" i="8"/>
  <c r="U10" i="8"/>
  <c r="C43" i="6"/>
  <c r="C37" i="6"/>
  <c r="C22" i="6"/>
  <c r="I32" i="6"/>
  <c r="J32" i="6" a="1"/>
  <c r="J32" i="6"/>
  <c r="E29" i="6"/>
  <c r="G30" i="6"/>
  <c r="B32" i="6"/>
  <c r="C32" i="6" a="1"/>
  <c r="C32" i="6"/>
  <c r="E32" i="6"/>
  <c r="U4" i="8"/>
  <c r="K13" i="6" s="1"/>
  <c r="K21" i="6"/>
  <c r="J21" i="6"/>
  <c r="C21" i="6"/>
  <c r="C9" i="6"/>
  <c r="P57" i="8"/>
  <c r="P48" i="8"/>
  <c r="L17" i="6"/>
  <c r="W4" i="8"/>
  <c r="M13" i="6" s="1"/>
  <c r="U27" i="8"/>
  <c r="D13" i="6"/>
  <c r="W27" i="8"/>
  <c r="F13" i="6" s="1"/>
  <c r="M115" i="7" l="1"/>
  <c r="D115" i="7"/>
  <c r="W13" i="8" s="1"/>
  <c r="M25" i="6" s="1"/>
  <c r="G25" i="6" s="1"/>
  <c r="H52" i="8"/>
  <c r="H45" i="8"/>
  <c r="P55" i="8"/>
  <c r="P28" i="8"/>
  <c r="P45" i="8"/>
  <c r="H49" i="8"/>
  <c r="P52" i="8"/>
  <c r="P24" i="8"/>
  <c r="H56" i="8"/>
  <c r="P43" i="8"/>
  <c r="H41" i="8"/>
  <c r="U6" i="8" s="1"/>
  <c r="K15" i="6" s="1"/>
  <c r="L15" i="6" s="1"/>
  <c r="H46" i="8"/>
  <c r="H24" i="8"/>
  <c r="U28" i="8"/>
  <c r="D14" i="6" s="1"/>
  <c r="D46" i="6" s="1"/>
  <c r="H31" i="8"/>
  <c r="P44" i="8"/>
  <c r="H51" i="8"/>
  <c r="P47" i="8"/>
  <c r="P54" i="8"/>
  <c r="H27" i="8"/>
  <c r="H42" i="8"/>
  <c r="H23" i="8"/>
  <c r="U5" i="8" s="1"/>
  <c r="K14" i="6" s="1"/>
  <c r="K45" i="6" s="1"/>
  <c r="P31" i="8"/>
  <c r="P35" i="8"/>
  <c r="P51" i="8"/>
  <c r="D118" i="7"/>
  <c r="W16" i="8" s="1"/>
  <c r="M28" i="6" s="1"/>
  <c r="M118" i="7"/>
  <c r="G28" i="6"/>
  <c r="E109" i="7"/>
  <c r="W9" i="8" s="1"/>
  <c r="M18" i="6" s="1"/>
  <c r="D116" i="7"/>
  <c r="W14" i="8" s="1"/>
  <c r="M26" i="6" s="1"/>
  <c r="G26" i="6" s="1"/>
  <c r="M116" i="7"/>
  <c r="C16" i="6"/>
  <c r="E16" i="6"/>
  <c r="J16" i="6"/>
  <c r="L16" i="6"/>
  <c r="J13" i="6"/>
  <c r="L13" i="6"/>
  <c r="D117" i="7"/>
  <c r="W15" i="8" s="1"/>
  <c r="M27" i="6" s="1"/>
  <c r="G27" i="6" s="1"/>
  <c r="M117" i="7"/>
  <c r="D208" i="7"/>
  <c r="E192" i="7"/>
  <c r="W32" i="8" s="1"/>
  <c r="F18" i="6" s="1"/>
  <c r="E13" i="6"/>
  <c r="C15" i="6"/>
  <c r="D48" i="6"/>
  <c r="D49" i="6"/>
  <c r="D45" i="6"/>
  <c r="C13" i="6"/>
  <c r="L36" i="8"/>
  <c r="N36" i="8" s="1"/>
  <c r="O36" i="8" s="1"/>
  <c r="J146" i="7" s="1"/>
  <c r="L32" i="8"/>
  <c r="N32" i="8" s="1"/>
  <c r="O32" i="8" s="1"/>
  <c r="J142" i="7" s="1"/>
  <c r="L45" i="8"/>
  <c r="N45" i="8" s="1"/>
  <c r="O45" i="8" s="1"/>
  <c r="H163" i="7" s="1"/>
  <c r="C16" i="8"/>
  <c r="D16" i="8" s="1"/>
  <c r="G16" i="8" s="1"/>
  <c r="L46" i="8"/>
  <c r="N46" i="8" s="1"/>
  <c r="O46" i="8" s="1"/>
  <c r="H164" i="7" s="1"/>
  <c r="D42" i="8"/>
  <c r="F42" i="8" s="1"/>
  <c r="G42" i="8" s="1"/>
  <c r="H79" i="7" s="1"/>
  <c r="D41" i="8"/>
  <c r="F41" i="8" s="1"/>
  <c r="G41" i="8" s="1"/>
  <c r="H77" i="7" s="1"/>
  <c r="K19" i="8"/>
  <c r="L19" i="8" s="1"/>
  <c r="O19" i="8" s="1"/>
  <c r="D52" i="8"/>
  <c r="F52" i="8" s="1"/>
  <c r="G52" i="8" s="1"/>
  <c r="H89" i="7" s="1"/>
  <c r="L48" i="8"/>
  <c r="N48" i="8" s="1"/>
  <c r="O48" i="8" s="1"/>
  <c r="H166" i="7" s="1"/>
  <c r="K11" i="8"/>
  <c r="L11" i="8" s="1"/>
  <c r="M11" i="8" s="1"/>
  <c r="K139" i="7" s="1"/>
  <c r="K12" i="8"/>
  <c r="L12" i="8" s="1"/>
  <c r="N12" i="8" s="1"/>
  <c r="L49" i="8"/>
  <c r="N49" i="8" s="1"/>
  <c r="O49" i="8" s="1"/>
  <c r="H167" i="7" s="1"/>
  <c r="D50" i="8"/>
  <c r="F50" i="8" s="1"/>
  <c r="G50" i="8" s="1"/>
  <c r="H87" i="7" s="1"/>
  <c r="D27" i="8"/>
  <c r="F27" i="8" s="1"/>
  <c r="G27" i="8" s="1"/>
  <c r="J56" i="7" s="1"/>
  <c r="D46" i="8"/>
  <c r="F46" i="8" s="1"/>
  <c r="G46" i="8" s="1"/>
  <c r="H83" i="7" s="1"/>
  <c r="L27" i="8"/>
  <c r="N27" i="8" s="1"/>
  <c r="O27" i="8" s="1"/>
  <c r="J137" i="7" s="1"/>
  <c r="D37" i="8"/>
  <c r="F37" i="8" s="1"/>
  <c r="G37" i="8" s="1"/>
  <c r="J66" i="7" s="1"/>
  <c r="D36" i="8"/>
  <c r="F36" i="8" s="1"/>
  <c r="G36" i="8" s="1"/>
  <c r="J65" i="7" s="1"/>
  <c r="D57" i="8"/>
  <c r="F57" i="8" s="1"/>
  <c r="G57" i="8" s="1"/>
  <c r="H94" i="7" s="1"/>
  <c r="D34" i="8"/>
  <c r="F34" i="8" s="1"/>
  <c r="G34" i="8" s="1"/>
  <c r="J63" i="7" s="1"/>
  <c r="C19" i="8"/>
  <c r="D19" i="8" s="1"/>
  <c r="E19" i="8" s="1"/>
  <c r="K66" i="7" s="1"/>
  <c r="D31" i="8"/>
  <c r="F31" i="8" s="1"/>
  <c r="G31" i="8" s="1"/>
  <c r="J60" i="7" s="1"/>
  <c r="C10" i="8"/>
  <c r="D10" i="8" s="1"/>
  <c r="E10" i="8" s="1"/>
  <c r="K57" i="7" s="1"/>
  <c r="D29" i="8"/>
  <c r="F29" i="8" s="1"/>
  <c r="G29" i="8" s="1"/>
  <c r="J58" i="7" s="1"/>
  <c r="D24" i="8"/>
  <c r="F24" i="8" s="1"/>
  <c r="G24" i="8" s="1"/>
  <c r="J53" i="7" s="1"/>
  <c r="D44" i="8"/>
  <c r="F44" i="8" s="1"/>
  <c r="G44" i="8" s="1"/>
  <c r="H81" i="7" s="1"/>
  <c r="D40" i="8"/>
  <c r="F40" i="8" s="1"/>
  <c r="G40" i="8" s="1"/>
  <c r="W7" i="8" s="1"/>
  <c r="M16" i="6" s="1"/>
  <c r="D43" i="8"/>
  <c r="F43" i="8" s="1"/>
  <c r="G43" i="8" s="1"/>
  <c r="H80" i="7" s="1"/>
  <c r="D54" i="8"/>
  <c r="F54" i="8" s="1"/>
  <c r="G54" i="8" s="1"/>
  <c r="H91" i="7" s="1"/>
  <c r="L26" i="8"/>
  <c r="N26" i="8" s="1"/>
  <c r="O26" i="8" s="1"/>
  <c r="J136" i="7" s="1"/>
  <c r="C4" i="8"/>
  <c r="D4" i="8" s="1"/>
  <c r="G4" i="8" s="1"/>
  <c r="D35" i="8"/>
  <c r="F35" i="8" s="1"/>
  <c r="G35" i="8" s="1"/>
  <c r="J64" i="7" s="1"/>
  <c r="D55" i="8"/>
  <c r="F55" i="8" s="1"/>
  <c r="G55" i="8" s="1"/>
  <c r="H92" i="7" s="1"/>
  <c r="D45" i="8"/>
  <c r="F45" i="8" s="1"/>
  <c r="G45" i="8" s="1"/>
  <c r="H82" i="7" s="1"/>
  <c r="D47" i="8"/>
  <c r="F47" i="8" s="1"/>
  <c r="G47" i="8" s="1"/>
  <c r="H84" i="7" s="1"/>
  <c r="L56" i="8"/>
  <c r="N56" i="8" s="1"/>
  <c r="O56" i="8" s="1"/>
  <c r="H174" i="7" s="1"/>
  <c r="L55" i="8"/>
  <c r="N55" i="8" s="1"/>
  <c r="O55" i="8" s="1"/>
  <c r="H173" i="7" s="1"/>
  <c r="K10" i="8"/>
  <c r="L10" i="8" s="1"/>
  <c r="M10" i="8" s="1"/>
  <c r="K138" i="7" s="1"/>
  <c r="D49" i="8"/>
  <c r="F49" i="8" s="1"/>
  <c r="G49" i="8" s="1"/>
  <c r="H86" i="7" s="1"/>
  <c r="D28" i="8"/>
  <c r="F28" i="8" s="1"/>
  <c r="G28" i="8" s="1"/>
  <c r="J57" i="7" s="1"/>
  <c r="C9" i="8"/>
  <c r="D9" i="8" s="1"/>
  <c r="F9" i="8" s="1"/>
  <c r="D25" i="8"/>
  <c r="F25" i="8" s="1"/>
  <c r="G25" i="8" s="1"/>
  <c r="J54" i="7" s="1"/>
  <c r="K4" i="8"/>
  <c r="L4" i="8" s="1"/>
  <c r="N4" i="8" s="1"/>
  <c r="C7" i="8"/>
  <c r="D7" i="8" s="1"/>
  <c r="E7" i="8" s="1"/>
  <c r="K54" i="7" s="1"/>
  <c r="C15" i="8"/>
  <c r="D15" i="8" s="1"/>
  <c r="E15" i="8" s="1"/>
  <c r="K62" i="7" s="1"/>
  <c r="D23" i="8"/>
  <c r="F23" i="8" s="1"/>
  <c r="G23" i="8" s="1"/>
  <c r="J52" i="7" s="1"/>
  <c r="D53" i="8"/>
  <c r="F53" i="8" s="1"/>
  <c r="G53" i="8" s="1"/>
  <c r="H90" i="7" s="1"/>
  <c r="K9" i="8"/>
  <c r="L9" i="8" s="1"/>
  <c r="M9" i="8" s="1"/>
  <c r="K137" i="7" s="1"/>
  <c r="C6" i="8"/>
  <c r="D6" i="8" s="1"/>
  <c r="E6" i="8" s="1"/>
  <c r="K53" i="7" s="1"/>
  <c r="D26" i="8"/>
  <c r="F26" i="8" s="1"/>
  <c r="G26" i="8" s="1"/>
  <c r="J55" i="7" s="1"/>
  <c r="L51" i="8"/>
  <c r="N51" i="8" s="1"/>
  <c r="O51" i="8" s="1"/>
  <c r="H169" i="7" s="1"/>
  <c r="D56" i="8"/>
  <c r="F56" i="8" s="1"/>
  <c r="G56" i="8" s="1"/>
  <c r="H93" i="7" s="1"/>
  <c r="C13" i="8"/>
  <c r="D13" i="8" s="1"/>
  <c r="F13" i="8" s="1"/>
  <c r="C5" i="8"/>
  <c r="D5" i="8" s="1"/>
  <c r="G17" i="6"/>
  <c r="L154" i="7"/>
  <c r="N155" i="7" s="1"/>
  <c r="K154" i="7"/>
  <c r="M155" i="7" s="1"/>
  <c r="G13" i="6"/>
  <c r="E17" i="8"/>
  <c r="K64" i="7" s="1"/>
  <c r="G17" i="8"/>
  <c r="K18" i="8"/>
  <c r="L18" i="8" s="1"/>
  <c r="K8" i="8"/>
  <c r="L8" i="8" s="1"/>
  <c r="D33" i="8"/>
  <c r="F33" i="8" s="1"/>
  <c r="G33" i="8" s="1"/>
  <c r="J62" i="7" s="1"/>
  <c r="D51" i="8"/>
  <c r="F51" i="8" s="1"/>
  <c r="G51" i="8" s="1"/>
  <c r="H88" i="7" s="1"/>
  <c r="D48" i="8"/>
  <c r="F48" i="8" s="1"/>
  <c r="G48" i="8" s="1"/>
  <c r="H85" i="7" s="1"/>
  <c r="L42" i="8"/>
  <c r="N42" i="8" s="1"/>
  <c r="O42" i="8" s="1"/>
  <c r="H160" i="7" s="1"/>
  <c r="L41" i="8"/>
  <c r="N41" i="8" s="1"/>
  <c r="O41" i="8" s="1"/>
  <c r="D32" i="8"/>
  <c r="F32" i="8" s="1"/>
  <c r="G32" i="8" s="1"/>
  <c r="J61" i="7" s="1"/>
  <c r="L25" i="8"/>
  <c r="N25" i="8" s="1"/>
  <c r="O25" i="8" s="1"/>
  <c r="J135" i="7" s="1"/>
  <c r="L57" i="8"/>
  <c r="N57" i="8" s="1"/>
  <c r="O57" i="8" s="1"/>
  <c r="H175" i="7" s="1"/>
  <c r="L44" i="8"/>
  <c r="N44" i="8" s="1"/>
  <c r="O44" i="8" s="1"/>
  <c r="H162" i="7" s="1"/>
  <c r="L30" i="8"/>
  <c r="N30" i="8" s="1"/>
  <c r="O30" i="8" s="1"/>
  <c r="J140" i="7" s="1"/>
  <c r="K17" i="8"/>
  <c r="L17" i="8" s="1"/>
  <c r="K7" i="8"/>
  <c r="L7" i="8" s="1"/>
  <c r="C12" i="8"/>
  <c r="D12" i="8" s="1"/>
  <c r="F12" i="8" s="1"/>
  <c r="L40" i="8"/>
  <c r="N40" i="8" s="1"/>
  <c r="O40" i="8" s="1"/>
  <c r="L43" i="8"/>
  <c r="N43" i="8" s="1"/>
  <c r="O43" i="8" s="1"/>
  <c r="H161" i="7" s="1"/>
  <c r="D22" i="8"/>
  <c r="F22" i="8" s="1"/>
  <c r="G22" i="8" s="1"/>
  <c r="D30" i="8"/>
  <c r="F30" i="8" s="1"/>
  <c r="G30" i="8" s="1"/>
  <c r="J59" i="7" s="1"/>
  <c r="L29" i="8"/>
  <c r="N29" i="8" s="1"/>
  <c r="O29" i="8" s="1"/>
  <c r="J139" i="7" s="1"/>
  <c r="K16" i="8"/>
  <c r="L16" i="8" s="1"/>
  <c r="K6" i="8"/>
  <c r="L6" i="8" s="1"/>
  <c r="C8" i="8"/>
  <c r="D8" i="8" s="1"/>
  <c r="F8" i="8" s="1"/>
  <c r="J72" i="7"/>
  <c r="L37" i="8"/>
  <c r="N37" i="8" s="1"/>
  <c r="O37" i="8" s="1"/>
  <c r="J147" i="7" s="1"/>
  <c r="L28" i="8"/>
  <c r="N28" i="8" s="1"/>
  <c r="O28" i="8" s="1"/>
  <c r="J138" i="7" s="1"/>
  <c r="L52" i="8"/>
  <c r="N52" i="8" s="1"/>
  <c r="O52" i="8" s="1"/>
  <c r="H170" i="7" s="1"/>
  <c r="L54" i="8"/>
  <c r="N54" i="8" s="1"/>
  <c r="O54" i="8" s="1"/>
  <c r="H172" i="7" s="1"/>
  <c r="L35" i="8"/>
  <c r="N35" i="8" s="1"/>
  <c r="O35" i="8" s="1"/>
  <c r="J145" i="7" s="1"/>
  <c r="K15" i="8"/>
  <c r="L15" i="8" s="1"/>
  <c r="K5" i="8"/>
  <c r="L5" i="8" s="1"/>
  <c r="C18" i="8"/>
  <c r="D18" i="8" s="1"/>
  <c r="L33" i="8"/>
  <c r="N33" i="8" s="1"/>
  <c r="O33" i="8" s="1"/>
  <c r="J143" i="7" s="1"/>
  <c r="L24" i="8"/>
  <c r="N24" i="8" s="1"/>
  <c r="O24" i="8" s="1"/>
  <c r="J134" i="7" s="1"/>
  <c r="L53" i="8"/>
  <c r="N53" i="8" s="1"/>
  <c r="O53" i="8" s="1"/>
  <c r="H171" i="7" s="1"/>
  <c r="C11" i="8"/>
  <c r="D11" i="8" s="1"/>
  <c r="F11" i="8" s="1"/>
  <c r="K14" i="8"/>
  <c r="L14" i="8" s="1"/>
  <c r="F17" i="8"/>
  <c r="L47" i="8"/>
  <c r="N47" i="8" s="1"/>
  <c r="O47" i="8" s="1"/>
  <c r="H165" i="7" s="1"/>
  <c r="L31" i="8"/>
  <c r="N31" i="8" s="1"/>
  <c r="O31" i="8" s="1"/>
  <c r="J141" i="7" s="1"/>
  <c r="L34" i="8"/>
  <c r="N34" i="8" s="1"/>
  <c r="O34" i="8" s="1"/>
  <c r="J144" i="7" s="1"/>
  <c r="K13" i="8"/>
  <c r="L13" i="8" s="1"/>
  <c r="C14" i="8"/>
  <c r="D14" i="8" s="1"/>
  <c r="F14" i="8" s="1"/>
  <c r="L23" i="8"/>
  <c r="N23" i="8" s="1"/>
  <c r="O23" i="8" s="1"/>
  <c r="J133" i="7" s="1"/>
  <c r="L50" i="8"/>
  <c r="N50" i="8" s="1"/>
  <c r="O50" i="8" s="1"/>
  <c r="H168" i="7" s="1"/>
  <c r="L22" i="8"/>
  <c r="N22" i="8" s="1"/>
  <c r="O22" i="8" s="1"/>
  <c r="B35" i="6"/>
  <c r="C10" i="6" s="1"/>
  <c r="C35" i="6"/>
  <c r="E35" i="6"/>
  <c r="E67" i="7"/>
  <c r="U11" i="8" s="1"/>
  <c r="K35" i="6" s="1"/>
  <c r="G45" i="6" l="1"/>
  <c r="G49" i="6"/>
  <c r="D43" i="6"/>
  <c r="K48" i="6"/>
  <c r="J15" i="6"/>
  <c r="G48" i="6"/>
  <c r="G18" i="6"/>
  <c r="K49" i="6"/>
  <c r="D44" i="6"/>
  <c r="E14" i="6"/>
  <c r="C14" i="6"/>
  <c r="J14" i="6"/>
  <c r="L14" i="6"/>
  <c r="K44" i="6"/>
  <c r="G44" i="6" s="1"/>
  <c r="K43" i="6"/>
  <c r="G43" i="6" s="1"/>
  <c r="K46" i="6"/>
  <c r="G46" i="6" s="1"/>
  <c r="W6" i="8"/>
  <c r="M15" i="6" s="1"/>
  <c r="L48" i="6" s="1"/>
  <c r="G10" i="8"/>
  <c r="O4" i="8"/>
  <c r="M4" i="8"/>
  <c r="K132" i="7" s="1"/>
  <c r="F10" i="8"/>
  <c r="M19" i="8"/>
  <c r="K147" i="7" s="1"/>
  <c r="O12" i="8"/>
  <c r="O11" i="8"/>
  <c r="M12" i="8"/>
  <c r="K140" i="7" s="1"/>
  <c r="F4" i="8"/>
  <c r="H76" i="7"/>
  <c r="H95" i="7" s="1"/>
  <c r="E13" i="8"/>
  <c r="K60" i="7" s="1"/>
  <c r="F16" i="8"/>
  <c r="E16" i="8"/>
  <c r="K63" i="7" s="1"/>
  <c r="O10" i="8"/>
  <c r="F19" i="8"/>
  <c r="G19" i="8"/>
  <c r="N10" i="8"/>
  <c r="G13" i="8"/>
  <c r="N19" i="8"/>
  <c r="N11" i="8"/>
  <c r="E4" i="8"/>
  <c r="K51" i="7" s="1"/>
  <c r="G9" i="8"/>
  <c r="E9" i="8"/>
  <c r="K56" i="7" s="1"/>
  <c r="F15" i="8"/>
  <c r="G15" i="8"/>
  <c r="F6" i="8"/>
  <c r="F7" i="8"/>
  <c r="G6" i="8"/>
  <c r="G7" i="8"/>
  <c r="G5" i="8"/>
  <c r="E5" i="8"/>
  <c r="K52" i="7" s="1"/>
  <c r="F5" i="8"/>
  <c r="O9" i="8"/>
  <c r="N9" i="8"/>
  <c r="E8" i="8"/>
  <c r="K55" i="7" s="1"/>
  <c r="G8" i="8"/>
  <c r="N14" i="8"/>
  <c r="M14" i="8"/>
  <c r="K142" i="7" s="1"/>
  <c r="O14" i="8"/>
  <c r="W30" i="8"/>
  <c r="F16" i="6" s="1"/>
  <c r="G16" i="6" s="1"/>
  <c r="H157" i="7"/>
  <c r="N18" i="8"/>
  <c r="O18" i="8"/>
  <c r="M18" i="8"/>
  <c r="K146" i="7" s="1"/>
  <c r="M6" i="8"/>
  <c r="K134" i="7" s="1"/>
  <c r="N6" i="8"/>
  <c r="O6" i="8"/>
  <c r="M16" i="8"/>
  <c r="K144" i="7" s="1"/>
  <c r="N16" i="8"/>
  <c r="O16" i="8"/>
  <c r="E12" i="8"/>
  <c r="K59" i="7" s="1"/>
  <c r="G12" i="8"/>
  <c r="J73" i="7"/>
  <c r="L73" i="7"/>
  <c r="N74" i="7" s="1"/>
  <c r="K73" i="7"/>
  <c r="M74" i="7" s="1"/>
  <c r="E11" i="8"/>
  <c r="K58" i="7" s="1"/>
  <c r="G11" i="8"/>
  <c r="M8" i="8"/>
  <c r="K136" i="7" s="1"/>
  <c r="O8" i="8"/>
  <c r="N8" i="8"/>
  <c r="J132" i="7"/>
  <c r="J148" i="7" s="1"/>
  <c r="W28" i="8"/>
  <c r="F14" i="6" s="1"/>
  <c r="E18" i="8"/>
  <c r="K65" i="7" s="1"/>
  <c r="F18" i="8"/>
  <c r="G18" i="8"/>
  <c r="N7" i="8"/>
  <c r="O7" i="8"/>
  <c r="M7" i="8"/>
  <c r="K135" i="7" s="1"/>
  <c r="M5" i="8"/>
  <c r="K133" i="7" s="1"/>
  <c r="N5" i="8"/>
  <c r="O5" i="8"/>
  <c r="N17" i="8"/>
  <c r="O17" i="8"/>
  <c r="M17" i="8"/>
  <c r="K145" i="7" s="1"/>
  <c r="W29" i="8"/>
  <c r="F15" i="6" s="1"/>
  <c r="H158" i="7"/>
  <c r="N15" i="8"/>
  <c r="O15" i="8"/>
  <c r="M15" i="8"/>
  <c r="K143" i="7" s="1"/>
  <c r="O13" i="8"/>
  <c r="N13" i="8"/>
  <c r="M13" i="8"/>
  <c r="K141" i="7" s="1"/>
  <c r="J51" i="7"/>
  <c r="J67" i="7" s="1"/>
  <c r="W5" i="8"/>
  <c r="M14" i="6" s="1"/>
  <c r="E14" i="8"/>
  <c r="K61" i="7" s="1"/>
  <c r="G14" i="8"/>
  <c r="L35" i="6"/>
  <c r="I35" i="6"/>
  <c r="J35" i="6"/>
  <c r="M19" i="6" l="1"/>
  <c r="L49" i="6"/>
  <c r="W11" i="8"/>
  <c r="M35" i="6" s="1"/>
  <c r="W12" i="8"/>
  <c r="M22" i="6" s="1"/>
  <c r="W35" i="8"/>
  <c r="F22" i="6" s="1"/>
  <c r="W34" i="8"/>
  <c r="F35" i="6" s="1"/>
  <c r="H178" i="7"/>
  <c r="E49" i="6"/>
  <c r="G15" i="6"/>
  <c r="E48" i="6"/>
  <c r="G14" i="6"/>
  <c r="F19" i="6"/>
  <c r="W33" i="8"/>
  <c r="F21" i="6" s="1"/>
  <c r="K148" i="7"/>
  <c r="K67" i="7"/>
  <c r="W10" i="8"/>
  <c r="M21" i="6" s="1"/>
  <c r="G19" i="6" l="1"/>
  <c r="G35" i="6"/>
  <c r="G22" i="6"/>
  <c r="M23" i="6"/>
  <c r="M33" i="6" s="1"/>
  <c r="M39" i="6" s="1"/>
  <c r="G21" i="6"/>
  <c r="F23" i="6"/>
  <c r="N23" i="6" l="1"/>
  <c r="G23" i="6"/>
  <c r="F33" i="6"/>
  <c r="L45" i="6"/>
  <c r="L46" i="6"/>
  <c r="L43" i="6"/>
  <c r="L44" i="6"/>
  <c r="G33" i="6" l="1"/>
  <c r="F39" i="6"/>
  <c r="E46" i="6" l="1"/>
  <c r="E43" i="6"/>
  <c r="E44" i="6"/>
  <c r="E45" i="6"/>
  <c r="G3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Rebekah Watson</author>
  </authors>
  <commentList>
    <comment ref="X7" authorId="0" shapeId="0" xr:uid="{83E41998-29A0-4F91-8CAB-97617FED89F9}">
      <text>
        <r>
          <rPr>
            <b/>
            <sz val="8"/>
            <rFont val="Tahoma"/>
            <family val="2"/>
          </rPr>
          <t>Petrol that has not been blended with biofuel (non forecourt petrol).</t>
        </r>
      </text>
    </comment>
    <comment ref="X11" authorId="0" shapeId="0" xr:uid="{F9D650C4-D28A-47C9-AE4C-1B357CA0032E}">
      <text>
        <r>
          <rPr>
            <b/>
            <sz val="8"/>
            <rFont val="Tahoma"/>
            <family val="2"/>
          </rPr>
          <t>Waste oils meeting the 'residual' oil definition contained in the 'Processed Fuel Oil Quality Protocol'.</t>
        </r>
      </text>
    </comment>
    <comment ref="X15" authorId="0" shapeId="0" xr:uid="{AF1823B9-63F8-4E28-9FD1-130F00359B6A}">
      <text>
        <r>
          <rPr>
            <b/>
            <sz val="8"/>
            <rFont val="Tahoma"/>
            <family val="2"/>
          </rPr>
          <t>Waste oils meeting the 'distillate' oil definition contained in the 'Processed Fuel Oil Quality Protocol'.</t>
        </r>
      </text>
    </comment>
    <comment ref="X19" authorId="1" shapeId="0" xr:uid="{E896E2B4-58A1-44FE-B43A-C824C67954A3}">
      <text>
        <r>
          <rPr>
            <b/>
            <sz val="8"/>
            <color indexed="81"/>
            <rFont val="Tahoma"/>
            <family val="2"/>
          </rPr>
          <t>Includes aromatic extracts, defoament solvents and other minor miscellaneous products</t>
        </r>
        <r>
          <rPr>
            <sz val="9"/>
            <color indexed="81"/>
            <rFont val="Tahoma"/>
            <family val="2"/>
          </rPr>
          <t xml:space="preserve">
</t>
        </r>
      </text>
    </comment>
    <comment ref="X23" authorId="0" shapeId="0" xr:uid="{103D7812-2D25-424A-9DF3-CC686D449A53}">
      <text>
        <r>
          <rPr>
            <b/>
            <sz val="8"/>
            <rFont val="Tahoma"/>
            <family val="2"/>
          </rPr>
          <t>Recycled oils outside of the 'Processed Fuel Oil Quality Protocol' definitions.</t>
        </r>
      </text>
    </comment>
    <comment ref="X27" authorId="0" shapeId="0" xr:uid="{DBF77B7F-9EB9-457D-97E6-3B353AA2A6EF}">
      <text>
        <r>
          <rPr>
            <b/>
            <sz val="8"/>
            <rFont val="Tahoma"/>
            <family val="2"/>
          </rPr>
          <t>Distillate fuels are commonly called "Marine gas oil". Distillate fuel is composed of petroleum fractions of crude oil that are separated in a refinery by a boiling or "distillation" process.</t>
        </r>
      </text>
    </comment>
    <comment ref="X31" authorId="0" shapeId="0" xr:uid="{BE8ABB24-09C5-4553-80B9-A3955E18BE27}">
      <text>
        <r>
          <rPr>
            <b/>
            <sz val="8"/>
            <rFont val="Tahoma"/>
            <family val="2"/>
          </rPr>
          <t>Residual fuels are called "Marine fuel oil". Residual fuel or "residuum" is the fraction that did not boil, sometimes referred to as "tar" or "petroleum pitch".</t>
        </r>
      </text>
    </comment>
    <comment ref="X35" authorId="0" shapeId="0" xr:uid="{89D8F631-491A-4634-8D26-8881448949FD}">
      <text>
        <r>
          <rPr>
            <b/>
            <sz val="8"/>
            <rFont val="Tahoma"/>
            <family val="2"/>
          </rPr>
          <t>Coal used in sources other than power stations and domestic use.</t>
        </r>
      </text>
    </comment>
    <comment ref="X38" authorId="0" shapeId="0" xr:uid="{671F0340-B78E-4EB0-958B-3A7B8C8AC797}">
      <text>
        <r>
          <rPr>
            <b/>
            <sz val="8"/>
            <rFont val="Tahoma"/>
            <family val="2"/>
          </rPr>
          <t>Coal used in power stations to generate electricity.</t>
        </r>
      </text>
    </comment>
    <comment ref="X41" authorId="0" shapeId="0" xr:uid="{B6FB76FD-A181-4391-A7EF-725555C0842B}">
      <text>
        <r>
          <rPr>
            <b/>
            <sz val="8"/>
            <rFont val="Tahoma"/>
            <family val="2"/>
          </rPr>
          <t>Coal used domestically.</t>
        </r>
      </text>
    </comment>
    <comment ref="X44" authorId="0" shapeId="0" xr:uid="{2E12CFCF-D2C5-420B-86C9-C9C3FC43876E}">
      <text>
        <r>
          <rPr>
            <b/>
            <sz val="8"/>
            <rFont val="Tahoma"/>
            <family val="2"/>
          </rPr>
          <t>Coke may be used as a heating fuel and as a reducing agent in a blast furnace.</t>
        </r>
      </text>
    </comment>
    <comment ref="X47" authorId="0" shapeId="0" xr:uid="{00A290F2-A2C9-45A4-854E-247DEAAFA749}">
      <text>
        <r>
          <rPr>
            <b/>
            <sz val="8"/>
            <rFont val="Tahoma"/>
            <family val="2"/>
          </rPr>
          <t>Normally used in cement manufacture and power plants.</t>
        </r>
      </text>
    </comment>
    <comment ref="X50" authorId="0" shapeId="0" xr:uid="{5D6B93D7-75B8-4F1A-836E-FD9A5E60070D}">
      <text>
        <r>
          <rPr>
            <b/>
            <sz val="8"/>
            <rFont val="Tahoma"/>
            <family val="2"/>
          </rPr>
          <t>Coal used in power stations to generate electricity (only for coal produced in the UK).</t>
        </r>
      </text>
    </comment>
    <comment ref="X53" authorId="0" shapeId="0" xr:uid="{4B73210C-5478-4A2D-930E-B65F92390FC5}">
      <text>
        <r>
          <rPr>
            <b/>
            <sz val="8"/>
            <rFont val="Tahoma"/>
            <family val="2"/>
          </rPr>
          <t>Renewable fuel derived from common crops (such as sugar cane and sugar beet).</t>
        </r>
      </text>
    </comment>
    <comment ref="X56" authorId="0" shapeId="0" xr:uid="{44031AEF-3DEF-4DE4-B1C3-551C199222C2}">
      <text>
        <r>
          <rPr>
            <b/>
            <sz val="8"/>
            <rFont val="Tahoma"/>
            <family val="2"/>
          </rPr>
          <t>Renewable fuel almost exclusively derived from common natural oils (for example, vegetable oils).</t>
        </r>
      </text>
    </comment>
    <comment ref="X59" authorId="0" shapeId="0" xr:uid="{E612387B-596B-4DAF-A341-E77F17C286CF}">
      <text>
        <r>
          <rPr>
            <b/>
            <sz val="8"/>
            <rFont val="Tahoma"/>
            <family val="2"/>
          </rPr>
          <t>The methane constituent of biogas.  Biogas comes from anaerobic digestion of organic matter.</t>
        </r>
      </text>
    </comment>
    <comment ref="X62" authorId="0" shapeId="0" xr:uid="{1E53884B-AA4B-4CA0-A544-21BF71A75143}">
      <text>
        <r>
          <rPr>
            <b/>
            <sz val="8"/>
            <rFont val="Tahoma"/>
            <family val="2"/>
          </rPr>
          <t>Renewable fuel almost exclusively derived from common natural oils (such as vegetable oils).</t>
        </r>
      </text>
    </comment>
    <comment ref="X65" authorId="0" shapeId="0" xr:uid="{A1575414-B590-4309-AC1F-3527FA03AB94}">
      <text>
        <r>
          <rPr>
            <b/>
            <sz val="8"/>
            <rFont val="Tahoma"/>
            <family val="2"/>
          </rPr>
          <t>Renewable fuel almost exclusively derived from common natural oils (such as vegetable oils).</t>
        </r>
      </text>
    </comment>
    <comment ref="X72" authorId="0" shapeId="0" xr:uid="{33042FC5-2496-492F-9939-D822E3CD1ADE}">
      <text>
        <r>
          <rPr>
            <b/>
            <sz val="8"/>
            <rFont val="Tahoma"/>
            <family val="2"/>
          </rPr>
          <t>Compressed low quality wood (such as sawdust and shavings) made into pellet form.</t>
        </r>
      </text>
    </comment>
    <comment ref="X76" authorId="0" shapeId="0" xr:uid="{7B5A8F06-1FB1-4544-8C34-8E5572F6B8F0}">
      <text>
        <r>
          <rPr>
            <b/>
            <sz val="8"/>
            <rFont val="Tahoma"/>
            <family val="2"/>
          </rPr>
          <t>A naturally occurring gas from the anaerobic digestion of organic materials (such as sewage and food waste), or produced intentionally as a fuel from the anaerobic digestion of biogenic substances (such as energy crops and agricultural residues).</t>
        </r>
      </text>
    </comment>
    <comment ref="X78" authorId="0" shapeId="0" xr:uid="{F62FE27B-4788-419F-BCBA-C07AC8BC7E7B}">
      <text>
        <r>
          <rPr>
            <b/>
            <sz val="8"/>
            <rFont val="Tahoma"/>
            <family val="2"/>
          </rPr>
          <t>Gas collected from a landfill site. This may be used for electricity generation, collected and purified for use as a transport fuel, or be flared off</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<sst xmlns="http://schemas.openxmlformats.org/spreadsheetml/2006/main" count="850" uniqueCount="409">
  <si>
    <t>Activity</t>
  </si>
  <si>
    <t>Unit</t>
  </si>
  <si>
    <t>Calculated TCO²e</t>
  </si>
  <si>
    <t>Miles</t>
  </si>
  <si>
    <t>Waste</t>
  </si>
  <si>
    <t xml:space="preserve">Offsets </t>
  </si>
  <si>
    <t>Other</t>
  </si>
  <si>
    <t xml:space="preserve">Reporting Organisation </t>
  </si>
  <si>
    <t>Person Responsible</t>
  </si>
  <si>
    <t>Methodology used</t>
  </si>
  <si>
    <t>Emissions factors used</t>
  </si>
  <si>
    <t>UK Government conversion factors for Company set</t>
  </si>
  <si>
    <t xml:space="preserve">Included Scope 3 emissions </t>
  </si>
  <si>
    <t xml:space="preserve">Scope 2 emissions </t>
  </si>
  <si>
    <t>How is this spreadsheet organised?</t>
  </si>
  <si>
    <t xml:space="preserve">College Corporations </t>
  </si>
  <si>
    <t>Academy Trusts</t>
  </si>
  <si>
    <t>Number of FTE staff</t>
  </si>
  <si>
    <t>Fuel Type</t>
  </si>
  <si>
    <t>Petrol</t>
  </si>
  <si>
    <t>Diesel</t>
  </si>
  <si>
    <t>R410A</t>
  </si>
  <si>
    <t>Academic year</t>
  </si>
  <si>
    <t>2007 - 2008</t>
  </si>
  <si>
    <t>2008 - 2009</t>
  </si>
  <si>
    <t>2009-2010</t>
  </si>
  <si>
    <t>2010 - 2011</t>
  </si>
  <si>
    <t>2011 - 2012</t>
  </si>
  <si>
    <t>2012 - 2013</t>
  </si>
  <si>
    <t>2013 - 2014</t>
  </si>
  <si>
    <t>2014 - 2015</t>
  </si>
  <si>
    <t>2015 - 2016</t>
  </si>
  <si>
    <t>2016 - 2017</t>
  </si>
  <si>
    <t xml:space="preserve"> 2017 - 2018</t>
  </si>
  <si>
    <t>2018 - 2019</t>
  </si>
  <si>
    <t>2019 - 2020</t>
  </si>
  <si>
    <t>2020 - 2021</t>
  </si>
  <si>
    <t>Emission data year</t>
  </si>
  <si>
    <t>Academic Reporting year</t>
  </si>
  <si>
    <t>Yes</t>
  </si>
  <si>
    <t>No</t>
  </si>
  <si>
    <t>Answer</t>
  </si>
  <si>
    <t>Answer 2</t>
  </si>
  <si>
    <t>kg</t>
  </si>
  <si>
    <t>Litres</t>
  </si>
  <si>
    <t>R404A</t>
  </si>
  <si>
    <t>R407A</t>
  </si>
  <si>
    <t>R407C</t>
  </si>
  <si>
    <t>R407F</t>
  </si>
  <si>
    <t>R408A</t>
  </si>
  <si>
    <t>R507A</t>
  </si>
  <si>
    <t>R508B</t>
  </si>
  <si>
    <t>R403A</t>
  </si>
  <si>
    <t>Grey Fleet</t>
  </si>
  <si>
    <t>Public Transport</t>
  </si>
  <si>
    <t>Aspect</t>
  </si>
  <si>
    <t>Select from the options below</t>
  </si>
  <si>
    <t>Units</t>
  </si>
  <si>
    <t>Report year</t>
  </si>
  <si>
    <t>Context</t>
  </si>
  <si>
    <t>Provide a summary of the body's nature and functions that are relevant to climate change reporting.</t>
  </si>
  <si>
    <t>Total</t>
  </si>
  <si>
    <t>Electricity</t>
  </si>
  <si>
    <t>Academy Trust</t>
  </si>
  <si>
    <t>College Corporation</t>
  </si>
  <si>
    <t>Individual School</t>
  </si>
  <si>
    <t>Type of Reporting Body</t>
  </si>
  <si>
    <t>Number of Campuses being reported</t>
  </si>
  <si>
    <t>Campus locations included in report</t>
  </si>
  <si>
    <t xml:space="preserve">Type of operation </t>
  </si>
  <si>
    <t xml:space="preserve">Academic year </t>
  </si>
  <si>
    <t xml:space="preserve">GHG emissions data </t>
  </si>
  <si>
    <t>Type of Operation</t>
  </si>
  <si>
    <t>School Building (Education)</t>
  </si>
  <si>
    <t>College Building (Education)</t>
  </si>
  <si>
    <t>Administration Building</t>
  </si>
  <si>
    <t>Commercial operation (Owned)</t>
  </si>
  <si>
    <t>Commercial operation (Leased)</t>
  </si>
  <si>
    <t>Type of reporting body</t>
  </si>
  <si>
    <t>On Grid</t>
  </si>
  <si>
    <t>Off Grid</t>
  </si>
  <si>
    <t>Do you buy Green electricity Y/N</t>
  </si>
  <si>
    <t>Site</t>
  </si>
  <si>
    <t>Electricity Consumed during the reporting year 
(kWh's)</t>
  </si>
  <si>
    <t>Self Generated Export (kWh's)</t>
  </si>
  <si>
    <t>Green Electricity (Market based) power purchases 
(automated calc)</t>
  </si>
  <si>
    <t>Heating fuel - Type</t>
  </si>
  <si>
    <t>Heating Fuel volume</t>
  </si>
  <si>
    <t>Transport Fuel Consumption (Base Year)</t>
  </si>
  <si>
    <t>Energy Fuel Consumption (Base Year)</t>
  </si>
  <si>
    <t>Energy Emissions from the start of the year which the body uses as a base line (for its carbon footprint) to measure progress over time</t>
  </si>
  <si>
    <t>Base Year for Greenhouse gas reporting</t>
  </si>
  <si>
    <t>Mileage recorded in year</t>
  </si>
  <si>
    <t>Refrigerants</t>
  </si>
  <si>
    <t>Fugitive Emissions (Base Year)</t>
  </si>
  <si>
    <t>Scope 3 disclosures</t>
  </si>
  <si>
    <t>Scope 3 Activity</t>
  </si>
  <si>
    <t>Energy Fuel Consumption (Reporting Year)</t>
  </si>
  <si>
    <t xml:space="preserve">Complete the following table using the energy data for your organisations reporting year.
The same principles apply here as with the Base Year
</t>
  </si>
  <si>
    <t>Transport Fuel Consumption (Reporting Year)</t>
  </si>
  <si>
    <t>Fugitive Emissions (Reporting Year)</t>
  </si>
  <si>
    <t>Scope 3 emissions, voluntary disclosure (Reporting Year)</t>
  </si>
  <si>
    <t xml:space="preserve">Type of Reporting Organisation </t>
  </si>
  <si>
    <t>SECR guidelines for College Corporations</t>
  </si>
  <si>
    <t>SECR guidelines for Academy Trusts</t>
  </si>
  <si>
    <t>GHG protocols Corporate standards &amp;</t>
  </si>
  <si>
    <t>Fuel</t>
  </si>
  <si>
    <t>Carbon dioxide</t>
  </si>
  <si>
    <t>Methane</t>
  </si>
  <si>
    <t>Nitrous oxide</t>
  </si>
  <si>
    <t>HFC-23</t>
  </si>
  <si>
    <t>HFC-32</t>
  </si>
  <si>
    <t>HFC-41</t>
  </si>
  <si>
    <t>HFC-125</t>
  </si>
  <si>
    <t>HFC-134</t>
  </si>
  <si>
    <t>HFC-134a</t>
  </si>
  <si>
    <t>HFC-143</t>
  </si>
  <si>
    <t>HFC-143a</t>
  </si>
  <si>
    <t>HFC-152a</t>
  </si>
  <si>
    <t>HFC-227ea</t>
  </si>
  <si>
    <t>HFC-236fa</t>
  </si>
  <si>
    <t>HFC-245fa</t>
  </si>
  <si>
    <t>HFC-43-I0mee</t>
  </si>
  <si>
    <t>Perfluoromethane (PFC-14)</t>
  </si>
  <si>
    <t>Perfluoroethane (PFC-116)</t>
  </si>
  <si>
    <t>Perfluoropropane (PFC-218)</t>
  </si>
  <si>
    <t>Perfluorocyclobutane (PFC-318)</t>
  </si>
  <si>
    <t>Perfluorobutane (PFC-3-1-10)</t>
  </si>
  <si>
    <t>Perfluoropentane (PFC-4-1-12)</t>
  </si>
  <si>
    <t>Perfluorohexane (PFC-5-1-14)</t>
  </si>
  <si>
    <t>Sulphur hexafluoride (SF6)</t>
  </si>
  <si>
    <t>HFC-152</t>
  </si>
  <si>
    <t>HFC-161</t>
  </si>
  <si>
    <t>HFC-236cb</t>
  </si>
  <si>
    <t>HFC-236ea</t>
  </si>
  <si>
    <t>HFC-245ca</t>
  </si>
  <si>
    <t>HFC-365mfc</t>
  </si>
  <si>
    <t>CFC-11/R11 = trichlorofluoromethane</t>
  </si>
  <si>
    <t>CFC-12/R12 = dichlorodifluoromethane</t>
  </si>
  <si>
    <t>CFC-13</t>
  </si>
  <si>
    <t>CFC-113</t>
  </si>
  <si>
    <t>CFC-114</t>
  </si>
  <si>
    <t>CFC-115</t>
  </si>
  <si>
    <t>Halon-1211</t>
  </si>
  <si>
    <t>Halon-1301</t>
  </si>
  <si>
    <t>Halon-2402</t>
  </si>
  <si>
    <t>Carbon tetrachloride</t>
  </si>
  <si>
    <t>Methyl bromide</t>
  </si>
  <si>
    <t>Methyl chloroform</t>
  </si>
  <si>
    <t>HCFC-22/R22 = chlorodifluoromethane</t>
  </si>
  <si>
    <t>HCFC-123</t>
  </si>
  <si>
    <t>HCFC-124</t>
  </si>
  <si>
    <t>HCFC-141b</t>
  </si>
  <si>
    <t>HCFC-142b</t>
  </si>
  <si>
    <t>HCFC-225ca</t>
  </si>
  <si>
    <t>HCFC-225cb</t>
  </si>
  <si>
    <t>HCFC-21</t>
  </si>
  <si>
    <t>Nitrogen trifluoride</t>
  </si>
  <si>
    <t>PFC-9-1-18</t>
  </si>
  <si>
    <t>Trifluoromethyl sulphur pentafluoride</t>
  </si>
  <si>
    <t>Perfluorocyclopropane</t>
  </si>
  <si>
    <t>HFE-125</t>
  </si>
  <si>
    <t>HFE-134</t>
  </si>
  <si>
    <t>HFE-143a</t>
  </si>
  <si>
    <t>HCFE-235da2</t>
  </si>
  <si>
    <t>HFE-245cb2</t>
  </si>
  <si>
    <t>HFE-245fa2</t>
  </si>
  <si>
    <t>HFE-254cb2</t>
  </si>
  <si>
    <t>HFE-347mcc3</t>
  </si>
  <si>
    <t>HFE-347pcf2</t>
  </si>
  <si>
    <t>HFE-356pcc3</t>
  </si>
  <si>
    <t>HFE-449sl (HFE-7100)</t>
  </si>
  <si>
    <t>HFE-569sf2 (HFE-7200)</t>
  </si>
  <si>
    <t>HFE-43-10pccc124 (H-Galden1040x)</t>
  </si>
  <si>
    <t>HFE-236ca12 (HG-10)</t>
  </si>
  <si>
    <t>HFE-338pcc13 (HG-01)</t>
  </si>
  <si>
    <t>PFPMIE</t>
  </si>
  <si>
    <t>Dimethylether</t>
  </si>
  <si>
    <t>Methylene chloride</t>
  </si>
  <si>
    <t>Methyl chloride</t>
  </si>
  <si>
    <t>R290 = propane</t>
  </si>
  <si>
    <t>R600A = isobutane</t>
  </si>
  <si>
    <t>R406A</t>
  </si>
  <si>
    <t>R409A</t>
  </si>
  <si>
    <t>R502</t>
  </si>
  <si>
    <t>Year</t>
  </si>
  <si>
    <t>Totals</t>
  </si>
  <si>
    <t>In year Av Price per litre (source BEIS National Statistics)</t>
  </si>
  <si>
    <t>Diesel purchased in year
Total (£) value</t>
  </si>
  <si>
    <t>Petrol purchased in year
Total (£) value</t>
  </si>
  <si>
    <t>Unit2</t>
  </si>
  <si>
    <t>GWP</t>
  </si>
  <si>
    <t>Volume</t>
  </si>
  <si>
    <t>Conversion factor</t>
  </si>
  <si>
    <t>Market Based reduction</t>
  </si>
  <si>
    <t xml:space="preserve">Self Generated Power </t>
  </si>
  <si>
    <t>Scope 2 Electricity</t>
  </si>
  <si>
    <t>Scope 1 Heating</t>
  </si>
  <si>
    <t>Don’t Know</t>
  </si>
  <si>
    <t>Scope 1 Transport</t>
  </si>
  <si>
    <t>Scope 1 Fugitive emissions</t>
  </si>
  <si>
    <t>Transport</t>
  </si>
  <si>
    <t>Scope 3 emissions, voluntary disclosure (Base Year)</t>
  </si>
  <si>
    <t>Relevant SECR guidelines</t>
  </si>
  <si>
    <t>Name and Role of person preparing the report</t>
  </si>
  <si>
    <t xml:space="preserve">Sequestration </t>
  </si>
  <si>
    <t>Source Data BEIS - National Statistics - Energy Prices Road Fuels and Other Petroleum Products</t>
  </si>
  <si>
    <t>Refrigerant</t>
  </si>
  <si>
    <t xml:space="preserve">Individual College </t>
  </si>
  <si>
    <t>Purchased Carbon Offsets</t>
  </si>
  <si>
    <t xml:space="preserve">Refrigerant used </t>
  </si>
  <si>
    <t>Volume recharged in year (kg's)</t>
  </si>
  <si>
    <t xml:space="preserve">Calculated Litres purchased </t>
  </si>
  <si>
    <t>Scope 3 support Calculator</t>
  </si>
  <si>
    <t>Use Waste Transfer Records to capture data (tonnes)</t>
  </si>
  <si>
    <t>Use Expenses claims data (miles)</t>
  </si>
  <si>
    <t>Use meter readings (M3)</t>
  </si>
  <si>
    <t>Conversion Kgs CO₂e / unit</t>
  </si>
  <si>
    <t>WEEE</t>
  </si>
  <si>
    <t>Water (supply and waste treatment)</t>
  </si>
  <si>
    <t>Scope 3 Support Calculation</t>
  </si>
  <si>
    <t>Combined Water and water treatment factor</t>
  </si>
  <si>
    <t>Support Calculation tool</t>
  </si>
  <si>
    <t>Scope</t>
  </si>
  <si>
    <t>Heating</t>
  </si>
  <si>
    <t>Fugitive emissions</t>
  </si>
  <si>
    <t>Scope 3</t>
  </si>
  <si>
    <t>Offset</t>
  </si>
  <si>
    <t xml:space="preserve">Market Based Emissions </t>
  </si>
  <si>
    <t>Tonnes</t>
  </si>
  <si>
    <t>Report Year calculation</t>
  </si>
  <si>
    <t>Which gases can I report on using this Tool?</t>
  </si>
  <si>
    <t>Which year of emissions should I report on?</t>
  </si>
  <si>
    <t xml:space="preserve">Exclusions </t>
  </si>
  <si>
    <t>None</t>
  </si>
  <si>
    <t>Scope type</t>
  </si>
  <si>
    <t>Annual SECR disclosure</t>
  </si>
  <si>
    <t>Net TCO₂e</t>
  </si>
  <si>
    <t>Floor area</t>
  </si>
  <si>
    <t>Staff FTE</t>
  </si>
  <si>
    <t>Student FTE</t>
  </si>
  <si>
    <t>Per Vehicle</t>
  </si>
  <si>
    <t>kWh's / Unit</t>
  </si>
  <si>
    <t>Energy Intensity Ratios (S1&amp;2)</t>
  </si>
  <si>
    <t>Transport Intensity Ratios (S1&amp;2)</t>
  </si>
  <si>
    <t>Profile of Reporting Institution</t>
  </si>
  <si>
    <t>Name of  organisation</t>
  </si>
  <si>
    <t>Floor area of Building M²</t>
  </si>
  <si>
    <t>Scope 1
Heating Fuel 
TCO₂e</t>
  </si>
  <si>
    <t>Scope 2 
Electricity
TCO₂e (Pre offset)</t>
  </si>
  <si>
    <t>Scope 1 TCO₂e</t>
  </si>
  <si>
    <t>Scope 2 
Electricity 
TCO₂e</t>
  </si>
  <si>
    <t xml:space="preserve">Role of person preparing report </t>
  </si>
  <si>
    <t>Provide the name of the reporting School or College group.</t>
  </si>
  <si>
    <t>Name of the person preparing this report</t>
  </si>
  <si>
    <t>Follow these links to the relevant Government Guidance</t>
  </si>
  <si>
    <r>
      <t>Transport emissions for fleet vehicles owned and operated by the organisation (</t>
    </r>
    <r>
      <rPr>
        <b/>
        <u/>
        <sz val="10"/>
        <color theme="1"/>
        <rFont val="Arial"/>
        <family val="2"/>
      </rPr>
      <t>NOT</t>
    </r>
    <r>
      <rPr>
        <b/>
        <sz val="10"/>
        <color theme="1"/>
        <rFont val="Arial"/>
        <family val="2"/>
      </rPr>
      <t xml:space="preserve"> covering Grey fleets, vehicle owned and operated by staff, claiming mileage allowances).</t>
    </r>
  </si>
  <si>
    <t>Calculated TCO₂e for aspect</t>
  </si>
  <si>
    <t>Liquid fuel</t>
  </si>
  <si>
    <t>CNG</t>
  </si>
  <si>
    <t>LNG</t>
  </si>
  <si>
    <t>LPG</t>
  </si>
  <si>
    <t>kWh per litre conversion</t>
  </si>
  <si>
    <t>Waste (Landfill)</t>
  </si>
  <si>
    <t>Natural Gas</t>
  </si>
  <si>
    <t>Number of staff</t>
  </si>
  <si>
    <t>Number of FTE staff in year</t>
  </si>
  <si>
    <t>Number of FTE Students in year</t>
  </si>
  <si>
    <t>More than 15</t>
  </si>
  <si>
    <t xml:space="preserve">Is the operation wholly owned by the Corporation </t>
  </si>
  <si>
    <t>Has this site been acquired or disposed of since the base year?</t>
  </si>
  <si>
    <t>Self Generated Electricity (Consumed and Exported) (kWh's)</t>
  </si>
  <si>
    <t>Please list all Sites</t>
  </si>
  <si>
    <t>The Base Year is defined as the first year where verifiable data is available to calculate the generated emissions and is used to measure future progress</t>
  </si>
  <si>
    <t>Fuel Reporting Approach</t>
  </si>
  <si>
    <t>Consolidated Consumption</t>
  </si>
  <si>
    <t>Individual Vehicles</t>
  </si>
  <si>
    <t xml:space="preserve">Consolidate fuel Consumption approach </t>
  </si>
  <si>
    <t>Volume of Fuel used in Year</t>
  </si>
  <si>
    <t>Individual Vehicle list</t>
  </si>
  <si>
    <t>Report Year Energy, Transport and Emissions Data Inputs</t>
  </si>
  <si>
    <t>Base Year Energy, Transport and Emissions Data Inputs</t>
  </si>
  <si>
    <t>Do you want to included this Green electricity in the base year report?</t>
  </si>
  <si>
    <t>Does the site have on site Renewable power (e.g. Wind or Solar)?</t>
  </si>
  <si>
    <t>About your electricity Supply</t>
  </si>
  <si>
    <t>Which approach do you want to use for fuel emissions calculations?</t>
  </si>
  <si>
    <t xml:space="preserve">About your buildings and operation </t>
  </si>
  <si>
    <t>Do you want to include this site in the Base Year report?</t>
  </si>
  <si>
    <t>if Yes please state the % of green electricity purchased</t>
  </si>
  <si>
    <t>Heating Fuel units - Natural Gas = kWh's, all other litres.</t>
  </si>
  <si>
    <t>Category</t>
  </si>
  <si>
    <t>Number of Vehicles in Fleet</t>
  </si>
  <si>
    <t>Conversion Kgs CO₂e / kWh</t>
  </si>
  <si>
    <t xml:space="preserve"> Kgs CO₂e / litre</t>
  </si>
  <si>
    <t>Kgs CO₂e / kWh</t>
  </si>
  <si>
    <t xml:space="preserve"> Kgs CO₂e / kWh</t>
  </si>
  <si>
    <t xml:space="preserve">LNG </t>
  </si>
  <si>
    <t xml:space="preserve">LPG </t>
  </si>
  <si>
    <t xml:space="preserve">Burning Oil </t>
  </si>
  <si>
    <t>Average Biofuel Blend</t>
  </si>
  <si>
    <t>Average biofuel Blend</t>
  </si>
  <si>
    <t>Petrol price</t>
  </si>
  <si>
    <t>Diesel Price</t>
  </si>
  <si>
    <t>Bio Fuel</t>
  </si>
  <si>
    <t>Other Petrolium Gas</t>
  </si>
  <si>
    <t>BioFuel</t>
  </si>
  <si>
    <t>Petrol Price</t>
  </si>
  <si>
    <t>BASE YEAR</t>
  </si>
  <si>
    <t>REPORT YEAR</t>
  </si>
  <si>
    <t>Emission conversion factor</t>
  </si>
  <si>
    <t>KWH Volume multiplier</t>
  </si>
  <si>
    <t>Fuel Volume from Input</t>
  </si>
  <si>
    <t>Fuel Volume (Litres)</t>
  </si>
  <si>
    <t>Other - overwrite here</t>
  </si>
  <si>
    <t>Waste (landfill)</t>
  </si>
  <si>
    <t>Please Record number of vehicles in Fleet Here</t>
  </si>
  <si>
    <t>Base Year  calculation</t>
  </si>
  <si>
    <t>Base Year Scope 1 emissions</t>
  </si>
  <si>
    <t>Fuel Source</t>
  </si>
  <si>
    <t>Various</t>
  </si>
  <si>
    <t>Fugitive Emissions</t>
  </si>
  <si>
    <t>Kwh Volume equivalent</t>
  </si>
  <si>
    <t>Grey Fleet (miles)</t>
  </si>
  <si>
    <t>kWh</t>
  </si>
  <si>
    <t>Kgs</t>
  </si>
  <si>
    <r>
      <t>M</t>
    </r>
    <r>
      <rPr>
        <sz val="9"/>
        <color theme="1"/>
        <rFont val="Calibri"/>
        <family val="2"/>
      </rPr>
      <t>³</t>
    </r>
  </si>
  <si>
    <t>Scope 1</t>
  </si>
  <si>
    <t>Scope 2</t>
  </si>
  <si>
    <t>Location Based Power</t>
  </si>
  <si>
    <t>Market Based power</t>
  </si>
  <si>
    <t xml:space="preserve">Electricity </t>
  </si>
  <si>
    <t>Self Generated Rewnewable Power</t>
  </si>
  <si>
    <t>Not Disclosed</t>
  </si>
  <si>
    <t xml:space="preserve">Diesel and Petrol </t>
  </si>
  <si>
    <r>
      <t>Scope 1 Combustion 
TCO</t>
    </r>
    <r>
      <rPr>
        <b/>
        <sz val="9"/>
        <color theme="1"/>
        <rFont val="Calibri"/>
        <family val="2"/>
      </rPr>
      <t>₂e</t>
    </r>
  </si>
  <si>
    <r>
      <t>Scope 1 Transport combustion TCO</t>
    </r>
    <r>
      <rPr>
        <b/>
        <sz val="9"/>
        <color theme="1"/>
        <rFont val="Calibri"/>
        <family val="2"/>
      </rPr>
      <t>₂e</t>
    </r>
  </si>
  <si>
    <r>
      <t>Scope 3 TCO</t>
    </r>
    <r>
      <rPr>
        <b/>
        <sz val="9"/>
        <color theme="1"/>
        <rFont val="Calibri"/>
        <family val="2"/>
      </rPr>
      <t>₂e Aspect Calc</t>
    </r>
  </si>
  <si>
    <r>
      <t>Scope 1 Combustion TCO</t>
    </r>
    <r>
      <rPr>
        <b/>
        <sz val="9"/>
        <color theme="1"/>
        <rFont val="Calibri"/>
        <family val="2"/>
      </rPr>
      <t>₂e</t>
    </r>
  </si>
  <si>
    <r>
      <t>Scope 2 Electricity TCO</t>
    </r>
    <r>
      <rPr>
        <b/>
        <sz val="9"/>
        <color theme="1"/>
        <rFont val="Calibri"/>
        <family val="2"/>
      </rPr>
      <t>₂e</t>
    </r>
  </si>
  <si>
    <r>
      <t>Scope 1 Fugitive emissions TCO</t>
    </r>
    <r>
      <rPr>
        <b/>
        <sz val="9"/>
        <color theme="1"/>
        <rFont val="Calibri"/>
        <family val="2"/>
      </rPr>
      <t>₂e</t>
    </r>
  </si>
  <si>
    <t>M³</t>
  </si>
  <si>
    <t>-TCO₂e</t>
  </si>
  <si>
    <t>Market Based reduction TCO₂e</t>
  </si>
  <si>
    <t>Self Generated Power TCO₂e</t>
  </si>
  <si>
    <t>Base Year Scope 2 emissions</t>
  </si>
  <si>
    <t>Base Year Scope 3 emissions</t>
  </si>
  <si>
    <t>TCO₂e</t>
  </si>
  <si>
    <t>Number of Staff</t>
  </si>
  <si>
    <t>Base Year</t>
  </si>
  <si>
    <t>Emissions change v Base Year</t>
  </si>
  <si>
    <t xml:space="preserve">Base Year Offsets </t>
  </si>
  <si>
    <t>Report Year Scope 1 emissions</t>
  </si>
  <si>
    <t>Report Year Scope 2 emissions</t>
  </si>
  <si>
    <t>Scope 1 Sub Total</t>
  </si>
  <si>
    <t>Scope 2 Sub-Total</t>
  </si>
  <si>
    <t>Scope 1 Sub-Total</t>
  </si>
  <si>
    <r>
      <t>TCO</t>
    </r>
    <r>
      <rPr>
        <sz val="9"/>
        <color theme="1"/>
        <rFont val="Calibri"/>
        <family val="2"/>
      </rPr>
      <t>₂</t>
    </r>
    <r>
      <rPr>
        <sz val="9"/>
        <color theme="1"/>
        <rFont val="Arial"/>
        <family val="2"/>
      </rPr>
      <t>e</t>
    </r>
  </si>
  <si>
    <t>Report  Year</t>
  </si>
  <si>
    <r>
      <t>TCO</t>
    </r>
    <r>
      <rPr>
        <b/>
        <sz val="10"/>
        <color theme="0"/>
        <rFont val="Calibri"/>
        <family val="2"/>
      </rPr>
      <t>₂</t>
    </r>
    <r>
      <rPr>
        <b/>
        <sz val="10"/>
        <color theme="0"/>
        <rFont val="Arial"/>
        <family val="2"/>
      </rPr>
      <t>e / Unit</t>
    </r>
  </si>
  <si>
    <t>&lt;Delete this text &amp; Insert Logo / image here&gt;</t>
  </si>
  <si>
    <r>
      <rPr>
        <sz val="10"/>
        <rFont val="Arial"/>
        <family val="2"/>
      </rPr>
      <t xml:space="preserve">For reference, the 2020 Conversion Factors can be found </t>
    </r>
    <r>
      <rPr>
        <u/>
        <sz val="10"/>
        <rFont val="Arial"/>
        <family val="2"/>
      </rPr>
      <t>here</t>
    </r>
    <r>
      <rPr>
        <sz val="10"/>
        <rFont val="Arial"/>
        <family val="2"/>
      </rPr>
      <t>.</t>
    </r>
  </si>
  <si>
    <t xml:space="preserve">After this guidance sheet, the tool is organised into 2 sections: </t>
  </si>
  <si>
    <r>
      <rPr>
        <b/>
        <sz val="10"/>
        <color theme="1"/>
        <rFont val="Arial"/>
        <family val="2"/>
      </rPr>
      <t>First Sheet - Data Input, split into 3 sections</t>
    </r>
    <r>
      <rPr>
        <sz val="10"/>
        <color theme="1"/>
        <rFont val="Arial"/>
        <family val="2"/>
      </rPr>
      <t xml:space="preserve">
1. Organisation details, this qualifies the Organisational and Operation boundaries of the GHG report
2. Baseline year data inputs
3. Reporting year data inputs
The cells are colour coded:
- Light Blue cells are free text to allow names and quantities of activity to be uploaded
- Orange cells are static data drop downs that allow the calculations to run
- Grey cells are fixed or calculated outputs, you shouldn't need to touch these</t>
    </r>
  </si>
  <si>
    <r>
      <t xml:space="preserve">●  </t>
    </r>
    <r>
      <rPr>
        <b/>
        <sz val="10"/>
        <rFont val="Arial"/>
        <family val="2"/>
      </rPr>
      <t>Scope 1 (direct emissions)</t>
    </r>
    <r>
      <rPr>
        <sz val="10"/>
        <rFont val="Arial"/>
        <family val="2"/>
      </rPr>
      <t xml:space="preserve"> are created by those activities owned or controlled by your organisation when combusting fuel at site (e.g. gas in boilers) or fuel in transport (e.g. petrol in cars).
It is good practice to declare the volume of fuel used, particularly in transport, rather than estimate through a proxy emission per mile. 
If you don't record the litres of fuel used, a calculator tool has been embedded in the Input Data sheet, to allow you to establish the volume of fuel used in any particular year, using the data your accounts team will record for fuel purchases.</t>
    </r>
  </si>
  <si>
    <r>
      <t xml:space="preserve">● </t>
    </r>
    <r>
      <rPr>
        <sz val="10"/>
        <rFont val="Arial"/>
        <family val="2"/>
      </rPr>
      <t xml:space="preserve"> </t>
    </r>
    <r>
      <rPr>
        <b/>
        <sz val="10"/>
        <rFont val="Arial"/>
        <family val="2"/>
      </rPr>
      <t>Scope 3 (other indirect)</t>
    </r>
    <r>
      <rPr>
        <sz val="9"/>
        <rFont val="Arial"/>
        <family val="2"/>
      </rPr>
      <t xml:space="preserve"> emissions are those associated with sources you do not own or control e.g. supply chain services, including water supply and waste disposal ,as well as none controlled transport e.g. staff, student commutes or business travel by means not owned or controlled by your organisation, including vehicles owned by staff used for business activity (such as grey fleet). 
Scope 3 emissions are activities that are upstream or downstream of your School or College and it should be remembered that these are someone else's Scope 1 &amp; 2 emissions. In order to avoid double counting, Scope 3 emissions are voluntary disclosures to support internal reporting and change management activity, e.g. procurement and supply chain engagement, or moves from grey fleet transport to mandatory use of owned fleet vehicles.
More information on Scope 3 and other aspects of reporting can be found in the Greenhouse Gas Protocol Corporate Standard.
The tool provides a free text data entry to allow you to record those Scope 3 emissions that you choose .to disclose and also provides a carbon calculator linked to emission factors that allows you to calculate some of the more common Scope 3 emissions (Water, Landfill Waste, Waste Electronic and Electrical equipment (WEEE) and grey fleet activity).</t>
    </r>
  </si>
  <si>
    <t>There are seven main GHGs that contribute to climate change, as covered by the Kyoto Protocol: carbon dioxide (CO2), methane (CH4), nitrous oxide (N2O), hydrofluorocarbons (HFCs), perfluorocarbons (PFCs), sulphur hexafluoride (SF6) and nitrogen trifluoride (NF3). 
Different activities emit different gases and all of these gases are accounted for in the Carbon equivalent conversion factors (CO₂e). 
The SECR standards only require the CO₂e to be reported, displayed as Tonnes of Carbon equivalent (TCO₂e), so this tool has been created to only pick up on the Carbon equivalent factors.</t>
  </si>
  <si>
    <r>
      <rPr>
        <b/>
        <sz val="10"/>
        <color theme="1"/>
        <rFont val="Arial"/>
        <family val="2"/>
      </rPr>
      <t>How are the emissions calculated?</t>
    </r>
    <r>
      <rPr>
        <sz val="10"/>
        <color theme="1"/>
        <rFont val="Arial"/>
        <family val="2"/>
      </rPr>
      <t xml:space="preserve">
The tool contains the relevant DEFRA conversion data to run the calculations and by inserting your data, the tool will automatically calculate the relevant emissions in TCO₂e.
The tool contains historic emissions conversion factors from 2007 to allow baseline years to be calculated based on the relevant emission factors.</t>
    </r>
  </si>
  <si>
    <t>Once you select the academic year you are reporting on (base Year or current reporting year) the tool is designed to pick up on the relevant years conversion factors to run the calculation. This Tool will be updated as and when new Conversion Factors are released or any changes from guidance from BEIS/ESFA.</t>
  </si>
  <si>
    <t>You need to place your annual SECR disclosure on your website so it is publicly and clearly available. Please also send a URL link to EAUC for collation purposes to info@eauc.org.uk.</t>
  </si>
  <si>
    <r>
      <t xml:space="preserve">Specify the locations and energy sources of each site to set the </t>
    </r>
    <r>
      <rPr>
        <b/>
        <sz val="10"/>
        <color theme="1"/>
        <rFont val="Arial"/>
        <family val="2"/>
      </rPr>
      <t>Organisational</t>
    </r>
    <r>
      <rPr>
        <sz val="10"/>
        <color theme="1"/>
        <rFont val="Arial"/>
        <family val="2"/>
      </rPr>
      <t xml:space="preserve"> and </t>
    </r>
    <r>
      <rPr>
        <b/>
        <sz val="10"/>
        <color theme="1"/>
        <rFont val="Arial"/>
        <family val="2"/>
      </rPr>
      <t>Operational</t>
    </r>
    <r>
      <rPr>
        <sz val="10"/>
        <color theme="1"/>
        <rFont val="Arial"/>
        <family val="2"/>
      </rPr>
      <t xml:space="preserve"> Boundaries of the report.
Please include all sites, owned by the corporation including those sites that have been Acquired or Disposed of since the reported Base Year.
If you have Acquired or Disposed of a site subsequent to establishing your base year, you will need to decide whether the impact of that change is material to your report, and whether you need to re-state the base year to comply with the Carbon reporting standards.
If any of the sites are not wholly owned by the corporation, please ensure your disclose the reason for the inclusion in your organisational boundary for GHG reporting.
</t>
    </r>
  </si>
  <si>
    <t xml:space="preserve">Complete the following table by inserting the litres of fuel consumed.
You can record your fuel consumption by total volume of fuel consumed, by fuel type or by individual vehicle. 
If the volume of fuel used is not readily available, use the monetary value recorded in the organisations accounts and divide this by the average price per litre of fuel purchased over the year.
The support calculation tool found here, uses government published, annual average fuel prices for each year to assist you to calculating your fuel volume. Once calculated, please enter the outcomes in the appropriate cell.
</t>
  </si>
  <si>
    <r>
      <t xml:space="preserve">Fugitive emissions arise from industrial combustion processes' (e.g. Steel works, Cement manufacture) or Refrigerant leakage from AC equipment.
In the case of colleges it is expected the any fugitive emissions will be limited to Refrigerant leaks
The data required to calculate these emissions should be recorded on your annual FGAS records </t>
    </r>
    <r>
      <rPr>
        <u/>
        <sz val="10"/>
        <color rgb="FF002060"/>
        <rFont val="Arial"/>
        <family val="2"/>
      </rPr>
      <t>https://www.gov.uk/guidance/fluorinated-gases-f-gases</t>
    </r>
    <r>
      <rPr>
        <sz val="10"/>
        <color theme="1"/>
        <rFont val="Arial"/>
        <family val="2"/>
      </rPr>
      <t xml:space="preserve"> - please discuss with your estates department
</t>
    </r>
  </si>
  <si>
    <t>To avoid double counting Scope 3 reporting is a voluntary activity under SECR.  It should only be used by the reporting company to drive improvement in wider environmental management activity.
This activity can cover, transport outside of directly owned fleet e.g. Staff use of their own vehicles for business purpose, Public transport, Water, Waste and Supply chain activity.
The calculation of Scope 3 emission is outside the parameters of this tool - however this tool can assist with your calculations should you wish to use for the specified aspects
If you have calculated your own scope 3 emissions values, you can record them here.</t>
  </si>
  <si>
    <r>
      <t>Total calculated emissions (TCO</t>
    </r>
    <r>
      <rPr>
        <b/>
        <vertAlign val="subscript"/>
        <sz val="10"/>
        <color theme="1"/>
        <rFont val="Arial"/>
        <family val="2"/>
      </rPr>
      <t>2</t>
    </r>
    <r>
      <rPr>
        <b/>
        <sz val="10"/>
        <color theme="1"/>
        <rFont val="Arial"/>
        <family val="2"/>
      </rPr>
      <t>e)</t>
    </r>
  </si>
  <si>
    <t xml:space="preserve">Complete the following table by inserting the litres of fuel consumed by the vehicles in the fleet.
If the volume of fuel used is not readily available, use the monetary value recorded in the organisations accounts and divide this by the average price per litre of fuel purchased over the year.
</t>
  </si>
  <si>
    <t xml:space="preserve">Fugitive emissions arise from industrial combustion processes' (e.g. Steel works, Cement manufacture) or Refrigerant leakage from AC equipment.
In the case of colleges it is expected the any fugitive emissions will be limited to Refrigerant leaks
The data required to calculate these emissions should be recorded on your annual FGAS records https://www.gov.uk/guidance/fluorinated-gases-f-gases - please discuss with your estates department
</t>
  </si>
  <si>
    <t>Complete the following table using the energy data for your organisation.
This can be by individual site or you can input a consolidated amount if easier.
Remember to keep a record of the data source for the baseline year and the year being reported to allow for audit if required.
The inputs you make here will automatically calculate the carbon equivalence of the associated greenhouse gas emission expressed in TCO₂e and feed the SECR baseline, Current Year and reporting documents.
This tool automates the Scopes 1 &amp; 2 Required emissions and, provides you with space to capture those selected Scope 3 emissions that you want to disclose.
Always remember that Scope 3 emissions are a 3rd parties scope 1 &amp; 2 emissions, so to avoid double counting of carbon emissions, your disclosure of these should be restricted to material matters over which you can exercise some management or procurement control to achieve improvement.
The emissions are calculated using the relevant UK Government GHG conversion factors alongside the “The greenhouse gas protocol carbon accounting standard and methodology (revised edition)”, administered by the World Business Council for Sustainable Development, Geneva, Switzerland / World Resources Institute, Washington DC, USA (2004), ISBN: 1-56973-568-9</t>
  </si>
  <si>
    <t>Congratulations you have now completed the data entry process and can view the results on the SECR Compliance Report Tab.</t>
  </si>
  <si>
    <t>Base Year for emissions disclosure</t>
  </si>
  <si>
    <t>Report Year Scope 3 emissions</t>
  </si>
  <si>
    <t>Report Year</t>
  </si>
  <si>
    <t>Quantity</t>
  </si>
  <si>
    <t>Base Year Emissions Schedule - For measurement and audit purposes only we would not recommend including in the disclosure report</t>
  </si>
  <si>
    <t xml:space="preserve">Jointly created by Hillside Environmental Services and the EAUC, this tool is freely available for EAUC Members to help them meet their Environmental disclosure and Carbon reporting (SECR) obligations and start their Journey along the Climate Action Roadmap </t>
  </si>
  <si>
    <r>
      <rPr>
        <b/>
        <sz val="10"/>
        <color theme="1"/>
        <rFont val="Arial"/>
        <family val="2"/>
      </rPr>
      <t xml:space="preserve">Second Sheet - SECR Report
</t>
    </r>
    <r>
      <rPr>
        <sz val="10"/>
        <color theme="1"/>
        <rFont val="Arial"/>
        <family val="2"/>
      </rPr>
      <t>1. This page pulls through the calculated emissions into a report that is formatted to comply with the SECR requirements
2. This page can be published as is or copied and pasted into your own reporting documents to declare your emissions inventory
3. The report includes a section for contextualising the report, but you should consider a separate report to narrate your wider environmental targets and carbon reduction strategy</t>
    </r>
  </si>
  <si>
    <r>
      <t xml:space="preserve">●  </t>
    </r>
    <r>
      <rPr>
        <b/>
        <sz val="10"/>
        <rFont val="Arial"/>
        <family val="2"/>
      </rPr>
      <t>Scope 2 (energy indirect)</t>
    </r>
    <r>
      <rPr>
        <sz val="10"/>
        <rFont val="Arial"/>
        <family val="2"/>
      </rPr>
      <t xml:space="preserve"> emissions are those released into the atmosphere that are associated with your consumption of purchased electricity, heat, steam and cooling. These indirect emissions are a consequence of your organisation’s energy use, but occur at sources you do not own or control.
The expectation is that scope 2 emissions will be driven by electricity purchases and the tool has embedded the relevant emissions factors for grid electricity from 2007.
The tool also allows you to declare renewable power generated on site (e.g. solar PV) and any low carbon electricity supplies you contract with your suppliers directly (Market based reduction), these will need to be supported by Renewable Energy Guarantees of Origin (REGOS) certificates to confirm the supply you are consuming has been retired from the National Grid intensity calculations.
</t>
    </r>
  </si>
  <si>
    <t xml:space="preserve">Welcome to the first release of our simple greenhouse gas calculation and reporting tool. 
The tool has been jointly developed by the EAUC and Hillside Environmental Services to help Colleges and Schools comply with the Streamlined Energy and Carbon Reporting (SECR) requirements as recommended by the Education &amp; Skills Funding Agency. 
Using the Governments Conversion Factors for greenhouse gas (GHG) reporting, we  have created a consolidated schedule of conversion factors that have the most relevance to College Corporations and Academy Trusts.
These factors are suitable for use by UK-based organisations of all sizes reporting on UK operations. 
The outputs of the tool is a set of data formatted into an SECR compliant structure that can be used standalone or as part of a wider reporting framework.
The tool is aligned to the requirements of the SECR of Academy Trusts and College Corporations but before completing the report you should ensure that you have first read the government's guidelines for reporting: </t>
  </si>
  <si>
    <r>
      <t>Gross TCO</t>
    </r>
    <r>
      <rPr>
        <b/>
        <sz val="10"/>
        <color theme="0"/>
        <rFont val="Calibri"/>
        <family val="2"/>
      </rPr>
      <t>₂</t>
    </r>
    <r>
      <rPr>
        <b/>
        <sz val="10"/>
        <color theme="0"/>
        <rFont val="Arial"/>
        <family val="2"/>
      </rPr>
      <t>e pre offset</t>
    </r>
  </si>
  <si>
    <t>Gross TCO₂e pre offset</t>
  </si>
  <si>
    <t xml:space="preserve">Other Petrolium Gas </t>
  </si>
  <si>
    <t>Burning Oil</t>
  </si>
  <si>
    <t>Tool adjusted to include Burining Oil in the heating fuel sources.</t>
  </si>
  <si>
    <t>Tool adjusted to correct #NA error when using Diesel fuel in heating cells</t>
  </si>
  <si>
    <t>Version 1.1</t>
  </si>
  <si>
    <t>Version 1.2</t>
  </si>
  <si>
    <t>Tool updated with the latest government carbon factors</t>
  </si>
  <si>
    <t>2021 - 2022</t>
  </si>
  <si>
    <t>Scope 3 emission - 2021 conversion factors</t>
  </si>
  <si>
    <t>2022-2023</t>
  </si>
  <si>
    <t>Electricity2</t>
  </si>
  <si>
    <t xml:space="preserve"> Schools and Colleges
Greenhouse gas emissions calculation tool for to support SECR compliance (excel format) - DEFRA Conversion Factors </t>
  </si>
  <si>
    <t>Version 1.3</t>
  </si>
  <si>
    <t>Tool updated with the latest government carbon factors (2022 figures for 2022-23)</t>
  </si>
  <si>
    <t>2023-2024</t>
  </si>
  <si>
    <t>2024-2025</t>
  </si>
  <si>
    <t>Version: 2024/25 1.4</t>
  </si>
  <si>
    <r>
      <rPr>
        <b/>
        <sz val="10"/>
        <rFont val="Arial"/>
        <family val="2"/>
      </rPr>
      <t xml:space="preserve">NOTE: </t>
    </r>
    <r>
      <rPr>
        <sz val="10"/>
        <rFont val="Arial"/>
        <family val="2"/>
      </rPr>
      <t>This tool has been created to support Schools and Colleges to comply with their obligations for environmental disclosure under the SECR regulations and has aligned the Governments published conversion factors and other static data to establish a calculation reporting tool, however its usage is at the users’ own risk and you should ensure you are comfortable with the data outcomes before disclosure.
If you are unsure about any aspect of the reporting tool or would like further advice, the EAUC or The HI Group can be contacted via:
EAUC - info@eauc.org.uk - view resources and guidance at https://www.eauc.org.uk/
The HI Group (Formerly Hillside Environmental Services) - please contact the HI Group if you need any independent advice or environmental audit support as part of your disclosure obligation's - russell.burton@higroupltd.co.uk</t>
    </r>
  </si>
  <si>
    <t>Version 1.4</t>
  </si>
  <si>
    <t>Tool updated with the latest government carbon factors (2024 Figures for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</si>
</sst>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4" formatCode="_-&quot;£&quot;* #,##0.00_-;\-&quot;£&quot;* #,##0.00_-;_-&quot;£&quot;* &quot;-&quot;??_-;_-@_-"/>
    <numFmt numFmtId="43" formatCode="_-* #,##0.00_-;\-* #,##0.00_-;_-* &quot;-&quot;??_-;_-@_-"/>
    <numFmt numFmtId="164" formatCode="&quot;£&quot;#,##0.00"/>
    <numFmt numFmtId="165" formatCode="_-* #,##0_-;\-* #,##0_-;_-* &quot;-&quot;??_-;_-@_-"/>
    <numFmt numFmtId="166" formatCode="0.0000000"/>
    <numFmt numFmtId="167" formatCode="_-* #,##0.0_-;\-* #,##0.0_-;_-* &quot;-&quot;??_-;_-@_-"/>
    <numFmt numFmtId="168" formatCode="#,##0.0_ ;\-#,##0.0\ "/>
    <numFmt numFmtId="169" formatCode="??0"/>
    <numFmt numFmtId="170" formatCode="0.00000"/>
    <numFmt numFmtId="171" formatCode="_-* #,##0.000_-;\-* #,##0.000_-;_-* &quot;-&quot;??_-;_-@_-"/>
    <numFmt numFmtId="172" formatCode="_-* #,##0.00000_-;\-* #,##0.00000_-;_-* &quot;-&quot;??_-;_-@_-"/>
    <numFmt numFmtId="173" formatCode="_-* #,##0.0000000_-;\-* #,##0.0000000_-;_-* &quot;-&quot;??_-;_-@_-"/>
    <numFmt numFmtId="174" formatCode="_-* #,##0.0000_-;\-* #,##0.0000_-;_-* &quot;-&quot;??_-;_-@_-"/>
    <numFmt numFmtId="175" formatCode="0.0000"/>
    <numFmt numFmtId="176" formatCode="_-* #,##0.000000_-;\-* #,##0.000000_-;_-* &quot;-&quot;??_-;_-@_-"/>
  </numFmts>
  <fonts count="57" x14ac:knownFonts="1">
    <font>
      <sz val="11"/>
      <color theme="1"/>
      <name val="Calibri"/>
      <family val="2"/>
      <scheme val="minor"/>
    </font>
    <font>
      <sz val="11"/>
      <color theme="1"/>
      <name val="Calibri"/>
      <family val="2"/>
      <scheme val="minor"/>
    </font>
    <font>
      <b/>
      <sz val="11"/>
      <color theme="1"/>
      <name val="Arial"/>
      <family val="2"/>
    </font>
    <font>
      <b/>
      <sz val="9"/>
      <color theme="1"/>
      <name val="Arial"/>
      <family val="2"/>
    </font>
    <font>
      <sz val="9"/>
      <color rgb="FF000000"/>
      <name val="Arial"/>
      <family val="2"/>
    </font>
    <font>
      <sz val="9"/>
      <color theme="1"/>
      <name val="Arial"/>
      <family val="2"/>
    </font>
    <font>
      <u/>
      <sz val="11"/>
      <color theme="10"/>
      <name val="Calibri"/>
      <family val="2"/>
      <scheme val="minor"/>
    </font>
    <font>
      <sz val="11"/>
      <color rgb="FF002060"/>
      <name val="Calibri"/>
      <family val="2"/>
      <scheme val="minor"/>
    </font>
    <font>
      <sz val="10"/>
      <color theme="1"/>
      <name val="Arial"/>
      <family val="2"/>
    </font>
    <font>
      <b/>
      <u/>
      <sz val="14"/>
      <color theme="10"/>
      <name val="Calibri"/>
      <family val="2"/>
      <scheme val="minor"/>
    </font>
    <font>
      <sz val="8"/>
      <name val="Calibri"/>
      <family val="2"/>
      <scheme val="minor"/>
    </font>
    <font>
      <sz val="11"/>
      <name val="Calibri"/>
      <family val="2"/>
      <scheme val="minor"/>
    </font>
    <font>
      <b/>
      <sz val="8"/>
      <name val="Tahoma"/>
      <family val="2"/>
    </font>
    <font>
      <b/>
      <sz val="8"/>
      <color indexed="81"/>
      <name val="Tahoma"/>
      <family val="2"/>
    </font>
    <font>
      <sz val="9"/>
      <color indexed="81"/>
      <name val="Tahoma"/>
      <family val="2"/>
    </font>
    <font>
      <b/>
      <sz val="9"/>
      <color theme="0"/>
      <name val="Arial"/>
      <family val="2"/>
    </font>
    <font>
      <u/>
      <sz val="11"/>
      <name val="Calibri"/>
      <family val="2"/>
      <scheme val="minor"/>
    </font>
    <font>
      <b/>
      <u/>
      <sz val="10"/>
      <color theme="1"/>
      <name val="Arial"/>
      <family val="2"/>
    </font>
    <font>
      <b/>
      <sz val="12"/>
      <name val="Arial"/>
      <family val="2"/>
    </font>
    <font>
      <sz val="10"/>
      <name val="Arial"/>
      <family val="2"/>
    </font>
    <font>
      <sz val="10"/>
      <color rgb="FF002060"/>
      <name val="Calibri"/>
      <family val="2"/>
      <scheme val="minor"/>
    </font>
    <font>
      <b/>
      <sz val="10"/>
      <color theme="1"/>
      <name val="Arial"/>
      <family val="2"/>
    </font>
    <font>
      <b/>
      <sz val="10"/>
      <name val="Arial"/>
      <family val="2"/>
    </font>
    <font>
      <u/>
      <sz val="10"/>
      <name val="Arial"/>
      <family val="2"/>
    </font>
    <font>
      <sz val="9"/>
      <name val="Arial"/>
      <family val="2"/>
    </font>
    <font>
      <b/>
      <sz val="9"/>
      <name val="Arial"/>
      <family val="2"/>
    </font>
    <font>
      <u/>
      <sz val="9"/>
      <name val="Arial"/>
      <family val="2"/>
    </font>
    <font>
      <b/>
      <sz val="10"/>
      <color theme="0"/>
      <name val="Arial"/>
      <family val="2"/>
    </font>
    <font>
      <b/>
      <vertAlign val="subscript"/>
      <sz val="10"/>
      <color theme="1"/>
      <name val="Arial"/>
      <family val="2"/>
    </font>
    <font>
      <sz val="14"/>
      <color theme="1"/>
      <name val="Arial"/>
      <family val="2"/>
    </font>
    <font>
      <b/>
      <sz val="12"/>
      <color theme="0"/>
      <name val="Arial"/>
      <family val="2"/>
    </font>
    <font>
      <sz val="12"/>
      <color theme="1"/>
      <name val="Arial"/>
      <family val="2"/>
    </font>
    <font>
      <b/>
      <sz val="22"/>
      <color theme="0"/>
      <name val="Arial"/>
      <family val="2"/>
    </font>
    <font>
      <b/>
      <sz val="22"/>
      <color theme="1"/>
      <name val="Arial"/>
      <family val="2"/>
    </font>
    <font>
      <sz val="22"/>
      <color theme="1"/>
      <name val="Arial"/>
      <family val="2"/>
    </font>
    <font>
      <b/>
      <sz val="11"/>
      <color theme="0"/>
      <name val="Calibri"/>
      <family val="2"/>
      <scheme val="minor"/>
    </font>
    <font>
      <sz val="10"/>
      <color theme="0"/>
      <name val="Arial"/>
      <family val="2"/>
    </font>
    <font>
      <b/>
      <sz val="10"/>
      <color theme="7" tint="0.79998168889431442"/>
      <name val="Arial"/>
      <family val="2"/>
    </font>
    <font>
      <b/>
      <sz val="14"/>
      <color theme="1"/>
      <name val="Arial"/>
      <family val="2"/>
    </font>
    <font>
      <sz val="9"/>
      <color theme="1"/>
      <name val="Calibri"/>
      <family val="2"/>
    </font>
    <font>
      <b/>
      <sz val="9"/>
      <color theme="1"/>
      <name val="Calibri"/>
      <family val="2"/>
      <scheme val="minor"/>
    </font>
    <font>
      <sz val="9"/>
      <color theme="1"/>
      <name val="Calibri"/>
      <family val="2"/>
      <scheme val="minor"/>
    </font>
    <font>
      <b/>
      <sz val="9"/>
      <color theme="1"/>
      <name val="Calibri"/>
      <family val="2"/>
    </font>
    <font>
      <sz val="9"/>
      <color theme="7" tint="0.79998168889431442"/>
      <name val="Calibri"/>
      <family val="2"/>
      <scheme val="minor"/>
    </font>
    <font>
      <b/>
      <sz val="9"/>
      <color theme="7" tint="0.79998168889431442"/>
      <name val="Calibri"/>
      <family val="2"/>
      <scheme val="minor"/>
    </font>
    <font>
      <b/>
      <sz val="9"/>
      <color theme="0"/>
      <name val="Calibri"/>
      <family val="2"/>
      <scheme val="minor"/>
    </font>
    <font>
      <sz val="16"/>
      <color theme="1"/>
      <name val="Calibri"/>
      <family val="2"/>
      <scheme val="minor"/>
    </font>
    <font>
      <sz val="16"/>
      <color theme="0"/>
      <name val="Calibri"/>
      <family val="2"/>
      <scheme val="minor"/>
    </font>
    <font>
      <b/>
      <sz val="16"/>
      <color theme="1"/>
      <name val="Calibri"/>
      <family val="2"/>
      <scheme val="minor"/>
    </font>
    <font>
      <sz val="10"/>
      <color theme="1"/>
      <name val="Calibri"/>
      <family val="2"/>
      <scheme val="minor"/>
    </font>
    <font>
      <b/>
      <sz val="10"/>
      <color rgb="FF00B050"/>
      <name val="Arial"/>
      <family val="2"/>
    </font>
    <font>
      <b/>
      <sz val="10"/>
      <color rgb="FF000000"/>
      <name val="Arial"/>
      <family val="2"/>
    </font>
    <font>
      <b/>
      <sz val="10"/>
      <color theme="0"/>
      <name val="Calibri"/>
      <family val="2"/>
    </font>
    <font>
      <sz val="14"/>
      <color theme="0"/>
      <name val="Arial"/>
      <family val="2"/>
    </font>
    <font>
      <b/>
      <sz val="16"/>
      <color theme="0"/>
      <name val="Arial"/>
      <family val="2"/>
    </font>
    <font>
      <sz val="12"/>
      <color theme="0"/>
      <name val="Arial"/>
      <family val="2"/>
    </font>
    <font>
      <u/>
      <sz val="10"/>
      <color rgb="FF002060"/>
      <name val="Arial"/>
      <family val="2"/>
    </font>
  </fonts>
  <fills count="1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6"/>
        <bgColor indexed="64"/>
      </patternFill>
    </fill>
    <fill>
      <patternFill patternType="solid">
        <fgColor rgb="FF00B050"/>
        <bgColor indexed="64"/>
      </patternFill>
    </fill>
    <fill>
      <patternFill patternType="solid">
        <fgColor rgb="FF002060"/>
        <bgColor indexed="64"/>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8"/>
        <bgColor theme="8"/>
      </patternFill>
    </fill>
    <fill>
      <patternFill patternType="solid">
        <fgColor theme="8" tint="0.79998168889431442"/>
        <bgColor theme="8" tint="0.79998168889431442"/>
      </patternFill>
    </fill>
    <fill>
      <patternFill patternType="solid">
        <fgColor theme="4" tint="0.79998168889431442"/>
        <bgColor indexed="64"/>
      </patternFill>
    </fill>
    <fill>
      <patternFill patternType="solid">
        <fgColor theme="9" tint="0.79998168889431442"/>
        <bgColor indexed="64"/>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medium">
        <color indexed="64"/>
      </right>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24994659260841701"/>
      </left>
      <right/>
      <top/>
      <bottom/>
      <diagonal/>
    </border>
    <border>
      <left style="thin">
        <color indexed="64"/>
      </left>
      <right style="thin">
        <color indexed="64"/>
      </right>
      <top style="thin">
        <color indexed="64"/>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top/>
      <bottom/>
      <diagonal/>
    </border>
    <border>
      <left style="thin">
        <color theme="7" tint="0.79998168889431442"/>
      </left>
      <right style="thin">
        <color theme="7" tint="0.79998168889431442"/>
      </right>
      <top/>
      <bottom style="thin">
        <color theme="7" tint="0.79998168889431442"/>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int="-0.24994659260841701"/>
      </top>
      <bottom/>
      <diagonal/>
    </border>
    <border>
      <left/>
      <right style="thin">
        <color theme="0" tint="-0.24994659260841701"/>
      </right>
      <top/>
      <bottom style="thin">
        <color theme="0" tint="-0.24994659260841701"/>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medium">
        <color auto="1"/>
      </left>
      <right/>
      <top/>
      <bottom style="medium">
        <color auto="1"/>
      </bottom>
      <diagonal/>
    </border>
    <border>
      <left/>
      <right style="medium">
        <color auto="1"/>
      </right>
      <top/>
      <bottom style="medium">
        <color auto="1"/>
      </bottom>
      <diagonal/>
    </border>
    <border>
      <left/>
      <right style="thin">
        <color theme="0" tint="-0.24994659260841701"/>
      </right>
      <top/>
      <bottom/>
      <diagonal/>
    </border>
    <border>
      <left/>
      <right style="thin">
        <color theme="7" tint="0.79998168889431442"/>
      </right>
      <top style="thin">
        <color theme="7" tint="0.79998168889431442"/>
      </top>
      <bottom style="thin">
        <color theme="7" tint="0.79998168889431442"/>
      </bottom>
      <diagonal/>
    </border>
    <border>
      <left/>
      <right style="thin">
        <color theme="7" tint="0.79998168889431442"/>
      </right>
      <top/>
      <bottom style="thin">
        <color theme="7" tint="0.79998168889431442"/>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8" tint="0.39997558519241921"/>
      </top>
      <bottom/>
      <diagonal/>
    </border>
    <border>
      <left style="thin">
        <color theme="4" tint="0.39997558519241921"/>
      </left>
      <right/>
      <top style="thin">
        <color indexed="64"/>
      </top>
      <bottom/>
      <diagonal/>
    </border>
    <border>
      <left/>
      <right/>
      <top style="thin">
        <color theme="4" tint="0.39997558519241921"/>
      </top>
      <bottom style="thin">
        <color theme="4" tint="0.39997558519241921"/>
      </bottom>
      <diagonal/>
    </border>
    <border>
      <left style="thin">
        <color theme="4" tint="0.39997558519241921"/>
      </left>
      <right/>
      <top style="thin">
        <color indexed="64"/>
      </top>
      <bottom style="thin">
        <color theme="4" tint="0.39997558519241921"/>
      </bottom>
      <diagonal/>
    </border>
    <border>
      <left/>
      <right/>
      <top style="thin">
        <color indexed="64"/>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medium">
        <color indexed="64"/>
      </left>
      <right style="thin">
        <color theme="0" tint="-0.24994659260841701"/>
      </right>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theme="0"/>
      </left>
      <right/>
      <top/>
      <bottom style="thin">
        <color theme="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559">
    <xf numFmtId="0" fontId="0" fillId="0" borderId="0" xfId="0"/>
    <xf numFmtId="0" fontId="0" fillId="0" borderId="0" xfId="0" applyAlignment="1">
      <alignment vertical="center"/>
    </xf>
    <xf numFmtId="0" fontId="0" fillId="0" borderId="0" xfId="0" applyAlignment="1">
      <alignment horizontal="left" vertical="center"/>
    </xf>
    <xf numFmtId="0" fontId="0" fillId="2" borderId="0" xfId="0" applyFill="1"/>
    <xf numFmtId="0" fontId="16" fillId="2" borderId="0" xfId="2" applyFont="1" applyFill="1" applyBorder="1" applyAlignment="1" applyProtection="1">
      <alignment vertical="center"/>
    </xf>
    <xf numFmtId="0" fontId="11" fillId="2" borderId="0" xfId="0" applyFont="1" applyFill="1"/>
    <xf numFmtId="0" fontId="0" fillId="2" borderId="1" xfId="0" applyFill="1" applyBorder="1"/>
    <xf numFmtId="0" fontId="0" fillId="2" borderId="2" xfId="0" applyFill="1" applyBorder="1"/>
    <xf numFmtId="0" fontId="0" fillId="2" borderId="3" xfId="0" applyFill="1" applyBorder="1"/>
    <xf numFmtId="0" fontId="0" fillId="2" borderId="15" xfId="0" applyFill="1" applyBorder="1"/>
    <xf numFmtId="0" fontId="0" fillId="2" borderId="6" xfId="0" applyFill="1" applyBorder="1"/>
    <xf numFmtId="0" fontId="0" fillId="2" borderId="15" xfId="0" applyFill="1" applyBorder="1" applyAlignment="1">
      <alignment vertical="center"/>
    </xf>
    <xf numFmtId="0" fontId="0" fillId="2" borderId="6" xfId="0" applyFill="1" applyBorder="1" applyAlignment="1">
      <alignment vertical="center"/>
    </xf>
    <xf numFmtId="0" fontId="0" fillId="2" borderId="15" xfId="0" applyFill="1" applyBorder="1" applyAlignment="1">
      <alignment horizontal="left" vertical="center"/>
    </xf>
    <xf numFmtId="0" fontId="0" fillId="2" borderId="6" xfId="0" applyFill="1" applyBorder="1" applyAlignment="1">
      <alignment horizontal="left" vertical="center"/>
    </xf>
    <xf numFmtId="0" fontId="11" fillId="2" borderId="15" xfId="0" applyFont="1" applyFill="1" applyBorder="1"/>
    <xf numFmtId="0" fontId="0" fillId="2" borderId="49" xfId="0" applyFill="1" applyBorder="1"/>
    <xf numFmtId="0" fontId="0" fillId="2" borderId="16" xfId="0" applyFill="1" applyBorder="1"/>
    <xf numFmtId="0" fontId="0" fillId="2" borderId="50" xfId="0" applyFill="1" applyBorder="1"/>
    <xf numFmtId="0" fontId="0" fillId="2" borderId="0" xfId="0" applyFill="1" applyAlignment="1">
      <alignment vertical="center" wrapText="1"/>
    </xf>
    <xf numFmtId="0" fontId="11" fillId="2" borderId="15" xfId="0" applyFont="1" applyFill="1" applyBorder="1" applyAlignment="1">
      <alignment vertical="center"/>
    </xf>
    <xf numFmtId="0" fontId="8" fillId="0" borderId="0" xfId="0" applyFont="1" applyAlignment="1">
      <alignment vertical="center"/>
    </xf>
    <xf numFmtId="0" fontId="8" fillId="0" borderId="4" xfId="0" applyFont="1" applyBorder="1"/>
    <xf numFmtId="0" fontId="8" fillId="0" borderId="5" xfId="0" applyFont="1" applyBorder="1"/>
    <xf numFmtId="0" fontId="21" fillId="3" borderId="51" xfId="0" applyFont="1" applyFill="1" applyBorder="1" applyAlignment="1" applyProtection="1">
      <alignment horizontal="center" vertical="center"/>
      <protection hidden="1"/>
    </xf>
    <xf numFmtId="0" fontId="21" fillId="3" borderId="7" xfId="0" applyFont="1" applyFill="1" applyBorder="1" applyAlignment="1" applyProtection="1">
      <alignment vertical="center"/>
      <protection hidden="1"/>
    </xf>
    <xf numFmtId="0" fontId="21" fillId="3" borderId="8" xfId="0" applyFont="1" applyFill="1" applyBorder="1" applyAlignment="1" applyProtection="1">
      <alignment horizontal="center" vertical="center"/>
      <protection hidden="1"/>
    </xf>
    <xf numFmtId="0" fontId="21" fillId="3" borderId="0" xfId="0" applyFont="1" applyFill="1" applyAlignment="1" applyProtection="1">
      <alignment horizontal="center" vertical="center"/>
      <protection hidden="1"/>
    </xf>
    <xf numFmtId="0" fontId="8" fillId="0" borderId="5" xfId="0" applyFont="1" applyBorder="1" applyAlignment="1">
      <alignment vertical="center"/>
    </xf>
    <xf numFmtId="0" fontId="8" fillId="3" borderId="9" xfId="0" applyFont="1" applyFill="1" applyBorder="1" applyAlignment="1" applyProtection="1">
      <alignment vertical="center"/>
      <protection hidden="1"/>
    </xf>
    <xf numFmtId="0" fontId="21" fillId="3" borderId="10" xfId="0" applyFont="1" applyFill="1" applyBorder="1" applyAlignment="1" applyProtection="1">
      <alignment horizontal="center" vertical="center"/>
      <protection hidden="1"/>
    </xf>
    <xf numFmtId="0" fontId="21" fillId="3" borderId="12" xfId="0" applyFont="1" applyFill="1" applyBorder="1" applyAlignment="1" applyProtection="1">
      <alignment horizontal="center" vertical="center"/>
      <protection hidden="1"/>
    </xf>
    <xf numFmtId="0" fontId="8" fillId="3" borderId="9" xfId="0" applyFont="1" applyFill="1" applyBorder="1" applyAlignment="1" applyProtection="1">
      <alignment vertical="center" wrapText="1"/>
      <protection hidden="1"/>
    </xf>
    <xf numFmtId="0" fontId="8" fillId="3" borderId="41" xfId="0" applyFont="1" applyFill="1" applyBorder="1" applyAlignment="1" applyProtection="1">
      <alignment horizontal="left" vertical="center"/>
      <protection hidden="1"/>
    </xf>
    <xf numFmtId="0" fontId="21" fillId="3" borderId="0" xfId="0" applyFont="1" applyFill="1" applyAlignment="1" applyProtection="1">
      <alignment horizontal="left" vertical="center"/>
      <protection hidden="1"/>
    </xf>
    <xf numFmtId="0" fontId="21" fillId="3" borderId="42" xfId="0" applyFont="1" applyFill="1" applyBorder="1" applyAlignment="1" applyProtection="1">
      <alignment horizontal="center" vertical="center"/>
      <protection hidden="1"/>
    </xf>
    <xf numFmtId="0" fontId="8" fillId="3" borderId="7" xfId="0" applyFont="1" applyFill="1" applyBorder="1" applyAlignment="1" applyProtection="1">
      <alignment vertical="center"/>
      <protection hidden="1"/>
    </xf>
    <xf numFmtId="0" fontId="21" fillId="3" borderId="13" xfId="0" applyFont="1" applyFill="1" applyBorder="1" applyAlignment="1" applyProtection="1">
      <alignment horizontal="center" vertical="center"/>
      <protection hidden="1"/>
    </xf>
    <xf numFmtId="0" fontId="21" fillId="3" borderId="14" xfId="0" applyFont="1" applyFill="1" applyBorder="1" applyAlignment="1" applyProtection="1">
      <alignment horizontal="center" vertical="center"/>
      <protection hidden="1"/>
    </xf>
    <xf numFmtId="0" fontId="8" fillId="0" borderId="5" xfId="0" applyFont="1" applyBorder="1" applyAlignment="1">
      <alignment vertical="center" wrapText="1"/>
    </xf>
    <xf numFmtId="0" fontId="8" fillId="9" borderId="20" xfId="0" applyFont="1" applyFill="1" applyBorder="1" applyAlignment="1" applyProtection="1">
      <alignment vertical="center"/>
      <protection locked="0" hidden="1"/>
    </xf>
    <xf numFmtId="0" fontId="8" fillId="10" borderId="21" xfId="0" applyFont="1" applyFill="1" applyBorder="1" applyAlignment="1" applyProtection="1">
      <alignment vertical="center"/>
      <protection locked="0" hidden="1"/>
    </xf>
    <xf numFmtId="9" fontId="8" fillId="9" borderId="22" xfId="1" applyFont="1" applyFill="1" applyBorder="1" applyAlignment="1" applyProtection="1">
      <alignment vertical="center"/>
      <protection locked="0" hidden="1"/>
    </xf>
    <xf numFmtId="0" fontId="8" fillId="4" borderId="20" xfId="0" applyFont="1" applyFill="1" applyBorder="1" applyAlignment="1" applyProtection="1">
      <alignment vertical="center"/>
      <protection hidden="1"/>
    </xf>
    <xf numFmtId="0" fontId="8" fillId="4" borderId="21" xfId="0" applyFont="1" applyFill="1" applyBorder="1" applyAlignment="1" applyProtection="1">
      <alignment vertical="center"/>
      <protection hidden="1"/>
    </xf>
    <xf numFmtId="9" fontId="8" fillId="4" borderId="22" xfId="1" applyFont="1" applyFill="1" applyBorder="1" applyAlignment="1" applyProtection="1">
      <alignment vertical="center"/>
      <protection hidden="1"/>
    </xf>
    <xf numFmtId="0" fontId="21" fillId="3" borderId="8" xfId="0" applyFont="1" applyFill="1" applyBorder="1" applyAlignment="1" applyProtection="1">
      <alignment horizontal="left" vertical="center"/>
      <protection hidden="1"/>
    </xf>
    <xf numFmtId="0" fontId="8" fillId="0" borderId="4" xfId="0" applyFont="1" applyBorder="1" applyAlignment="1">
      <alignment vertical="center"/>
    </xf>
    <xf numFmtId="0" fontId="21" fillId="3" borderId="14" xfId="0" applyFont="1" applyFill="1" applyBorder="1" applyAlignment="1" applyProtection="1">
      <alignment horizontal="left" vertical="center"/>
      <protection hidden="1"/>
    </xf>
    <xf numFmtId="0" fontId="21" fillId="3" borderId="0" xfId="0" applyFont="1" applyFill="1" applyAlignment="1" applyProtection="1">
      <alignment horizontal="center"/>
      <protection hidden="1"/>
    </xf>
    <xf numFmtId="0" fontId="21" fillId="5" borderId="28" xfId="0" applyFont="1" applyFill="1" applyBorder="1" applyAlignment="1" applyProtection="1">
      <alignment vertical="center"/>
      <protection hidden="1"/>
    </xf>
    <xf numFmtId="0" fontId="21" fillId="5" borderId="0" xfId="0" applyFont="1" applyFill="1" applyAlignment="1" applyProtection="1">
      <alignment horizontal="center"/>
      <protection hidden="1"/>
    </xf>
    <xf numFmtId="0" fontId="8" fillId="5" borderId="29" xfId="0" applyFont="1" applyFill="1" applyBorder="1" applyAlignment="1" applyProtection="1">
      <alignment vertical="center"/>
      <protection hidden="1"/>
    </xf>
    <xf numFmtId="0" fontId="21" fillId="7" borderId="17" xfId="0" applyFont="1" applyFill="1" applyBorder="1" applyAlignment="1" applyProtection="1">
      <alignment vertical="center" wrapText="1"/>
      <protection hidden="1"/>
    </xf>
    <xf numFmtId="0" fontId="21" fillId="7" borderId="18" xfId="0" applyFont="1" applyFill="1" applyBorder="1" applyAlignment="1" applyProtection="1">
      <alignment horizontal="center" vertical="center" wrapText="1"/>
      <protection hidden="1"/>
    </xf>
    <xf numFmtId="0" fontId="21" fillId="7" borderId="18" xfId="0" applyFont="1" applyFill="1" applyBorder="1" applyAlignment="1" applyProtection="1">
      <alignment vertical="center" wrapText="1"/>
      <protection hidden="1"/>
    </xf>
    <xf numFmtId="0" fontId="21" fillId="7" borderId="19" xfId="0" applyFont="1" applyFill="1" applyBorder="1" applyAlignment="1" applyProtection="1">
      <alignment vertical="center" wrapText="1"/>
      <protection hidden="1"/>
    </xf>
    <xf numFmtId="0" fontId="8" fillId="0" borderId="4" xfId="0" applyFont="1" applyBorder="1" applyAlignment="1">
      <alignment wrapText="1"/>
    </xf>
    <xf numFmtId="0" fontId="8" fillId="0" borderId="5" xfId="0" applyFont="1" applyBorder="1" applyAlignment="1">
      <alignment wrapText="1"/>
    </xf>
    <xf numFmtId="0" fontId="8" fillId="4" borderId="20" xfId="0" applyFont="1" applyFill="1" applyBorder="1" applyProtection="1">
      <protection hidden="1"/>
    </xf>
    <xf numFmtId="165" fontId="8" fillId="4" borderId="21" xfId="3" applyNumberFormat="1" applyFont="1" applyFill="1" applyBorder="1" applyProtection="1">
      <protection hidden="1"/>
    </xf>
    <xf numFmtId="43" fontId="8" fillId="4" borderId="21" xfId="3" applyFont="1" applyFill="1" applyBorder="1" applyProtection="1">
      <protection hidden="1"/>
    </xf>
    <xf numFmtId="165" fontId="21" fillId="3" borderId="24" xfId="3" applyNumberFormat="1" applyFont="1" applyFill="1" applyBorder="1" applyProtection="1">
      <protection hidden="1"/>
    </xf>
    <xf numFmtId="43" fontId="21" fillId="4" borderId="24" xfId="3" applyFont="1" applyFill="1" applyBorder="1" applyProtection="1">
      <protection hidden="1"/>
    </xf>
    <xf numFmtId="43" fontId="21" fillId="4" borderId="25" xfId="3" applyFont="1" applyFill="1" applyBorder="1" applyAlignment="1" applyProtection="1">
      <alignment wrapText="1"/>
      <protection hidden="1"/>
    </xf>
    <xf numFmtId="0" fontId="21" fillId="5" borderId="53" xfId="0" applyFont="1" applyFill="1" applyBorder="1" applyAlignment="1" applyProtection="1">
      <alignment horizontal="center"/>
      <protection hidden="1"/>
    </xf>
    <xf numFmtId="0" fontId="21" fillId="5" borderId="30" xfId="0" applyFont="1" applyFill="1" applyBorder="1" applyProtection="1">
      <protection hidden="1"/>
    </xf>
    <xf numFmtId="0" fontId="21" fillId="5" borderId="30" xfId="0" applyFont="1" applyFill="1" applyBorder="1" applyAlignment="1" applyProtection="1">
      <alignment horizontal="center"/>
      <protection hidden="1"/>
    </xf>
    <xf numFmtId="0" fontId="21" fillId="5" borderId="52" xfId="0" applyFont="1" applyFill="1" applyBorder="1" applyAlignment="1" applyProtection="1">
      <alignment horizontal="center" vertical="center"/>
      <protection hidden="1"/>
    </xf>
    <xf numFmtId="0" fontId="21" fillId="5" borderId="28" xfId="0" applyFont="1" applyFill="1" applyBorder="1" applyAlignment="1" applyProtection="1">
      <alignment horizontal="center" vertical="center"/>
      <protection hidden="1"/>
    </xf>
    <xf numFmtId="0" fontId="21" fillId="5" borderId="0" xfId="0" applyFont="1" applyFill="1" applyAlignment="1" applyProtection="1">
      <alignment horizontal="center" vertical="center"/>
      <protection hidden="1"/>
    </xf>
    <xf numFmtId="0" fontId="21" fillId="4" borderId="5" xfId="0" applyFont="1" applyFill="1" applyBorder="1" applyAlignment="1" applyProtection="1">
      <alignment horizontal="left" vertical="center"/>
      <protection hidden="1"/>
    </xf>
    <xf numFmtId="0" fontId="21" fillId="4" borderId="5" xfId="0" applyFont="1" applyFill="1" applyBorder="1" applyAlignment="1" applyProtection="1">
      <alignment horizontal="justify" vertical="center" wrapText="1"/>
      <protection hidden="1"/>
    </xf>
    <xf numFmtId="0" fontId="21" fillId="7" borderId="17" xfId="0" applyFont="1" applyFill="1" applyBorder="1" applyAlignment="1" applyProtection="1">
      <alignment vertical="center"/>
      <protection hidden="1"/>
    </xf>
    <xf numFmtId="0" fontId="21" fillId="7" borderId="31" xfId="0" applyFont="1" applyFill="1" applyBorder="1" applyAlignment="1" applyProtection="1">
      <alignment vertical="center"/>
      <protection hidden="1"/>
    </xf>
    <xf numFmtId="0" fontId="21" fillId="7" borderId="18" xfId="0" applyFont="1" applyFill="1" applyBorder="1" applyAlignment="1" applyProtection="1">
      <alignment vertical="center"/>
      <protection hidden="1"/>
    </xf>
    <xf numFmtId="0" fontId="21" fillId="7" borderId="19" xfId="0" applyFont="1" applyFill="1" applyBorder="1" applyAlignment="1" applyProtection="1">
      <alignment vertical="center"/>
      <protection hidden="1"/>
    </xf>
    <xf numFmtId="166" fontId="8" fillId="4" borderId="21" xfId="0" applyNumberFormat="1" applyFont="1" applyFill="1" applyBorder="1" applyProtection="1">
      <protection hidden="1"/>
    </xf>
    <xf numFmtId="43" fontId="8" fillId="4" borderId="22" xfId="3" applyFont="1" applyFill="1" applyBorder="1" applyProtection="1">
      <protection hidden="1"/>
    </xf>
    <xf numFmtId="1" fontId="8" fillId="4" borderId="5" xfId="0" applyNumberFormat="1" applyFont="1" applyFill="1" applyBorder="1" applyAlignment="1" applyProtection="1">
      <alignment horizontal="left"/>
      <protection hidden="1"/>
    </xf>
    <xf numFmtId="44" fontId="8" fillId="4" borderId="5" xfId="4" applyFont="1" applyFill="1" applyBorder="1" applyProtection="1">
      <protection hidden="1"/>
    </xf>
    <xf numFmtId="0" fontId="8" fillId="6" borderId="23" xfId="0" applyFont="1" applyFill="1" applyBorder="1" applyProtection="1">
      <protection hidden="1"/>
    </xf>
    <xf numFmtId="165" fontId="21" fillId="6" borderId="34" xfId="3" applyNumberFormat="1" applyFont="1" applyFill="1" applyBorder="1" applyProtection="1">
      <protection hidden="1"/>
    </xf>
    <xf numFmtId="166" fontId="21" fillId="6" borderId="24" xfId="0" applyNumberFormat="1" applyFont="1" applyFill="1" applyBorder="1" applyProtection="1">
      <protection hidden="1"/>
    </xf>
    <xf numFmtId="168" fontId="21" fillId="4" borderId="24" xfId="3" applyNumberFormat="1" applyFont="1" applyFill="1" applyBorder="1" applyProtection="1">
      <protection hidden="1"/>
    </xf>
    <xf numFmtId="43" fontId="21" fillId="4" borderId="25" xfId="3" applyFont="1" applyFill="1" applyBorder="1" applyProtection="1">
      <protection hidden="1"/>
    </xf>
    <xf numFmtId="0" fontId="21" fillId="7" borderId="35" xfId="0" applyFont="1" applyFill="1" applyBorder="1" applyAlignment="1" applyProtection="1">
      <alignment vertical="center"/>
      <protection hidden="1"/>
    </xf>
    <xf numFmtId="0" fontId="21" fillId="7" borderId="36" xfId="0" applyFont="1" applyFill="1" applyBorder="1" applyAlignment="1" applyProtection="1">
      <alignment vertical="center" wrapText="1"/>
      <protection hidden="1"/>
    </xf>
    <xf numFmtId="165" fontId="8" fillId="4" borderId="24" xfId="3" applyNumberFormat="1" applyFont="1" applyFill="1" applyBorder="1" applyProtection="1">
      <protection hidden="1"/>
    </xf>
    <xf numFmtId="0" fontId="8" fillId="4" borderId="22" xfId="0" applyFont="1" applyFill="1" applyBorder="1" applyProtection="1">
      <protection hidden="1"/>
    </xf>
    <xf numFmtId="0" fontId="21" fillId="4" borderId="23" xfId="0" applyFont="1" applyFill="1" applyBorder="1" applyProtection="1">
      <protection hidden="1"/>
    </xf>
    <xf numFmtId="165" fontId="21" fillId="4" borderId="24" xfId="3" applyNumberFormat="1" applyFont="1" applyFill="1" applyBorder="1" applyProtection="1">
      <protection hidden="1"/>
    </xf>
    <xf numFmtId="0" fontId="21" fillId="4" borderId="25" xfId="0" applyFont="1" applyFill="1" applyBorder="1" applyProtection="1">
      <protection hidden="1"/>
    </xf>
    <xf numFmtId="0" fontId="21" fillId="5" borderId="0" xfId="0" applyFont="1" applyFill="1" applyAlignment="1" applyProtection="1">
      <alignment horizontal="center" wrapText="1"/>
      <protection hidden="1"/>
    </xf>
    <xf numFmtId="0" fontId="21" fillId="6" borderId="23" xfId="0" applyFont="1" applyFill="1" applyBorder="1" applyProtection="1">
      <protection hidden="1"/>
    </xf>
    <xf numFmtId="165" fontId="8" fillId="6" borderId="34" xfId="3" applyNumberFormat="1" applyFont="1" applyFill="1" applyBorder="1" applyProtection="1">
      <protection hidden="1"/>
    </xf>
    <xf numFmtId="168" fontId="8" fillId="4" borderId="24" xfId="3" applyNumberFormat="1" applyFont="1" applyFill="1" applyBorder="1" applyProtection="1">
      <protection hidden="1"/>
    </xf>
    <xf numFmtId="43" fontId="8" fillId="4" borderId="25" xfId="0" applyNumberFormat="1" applyFont="1" applyFill="1" applyBorder="1" applyProtection="1">
      <protection hidden="1"/>
    </xf>
    <xf numFmtId="0" fontId="30" fillId="7" borderId="0" xfId="0" applyFont="1" applyFill="1" applyAlignment="1" applyProtection="1">
      <alignment horizontal="center" vertical="center"/>
      <protection hidden="1"/>
    </xf>
    <xf numFmtId="0" fontId="30" fillId="7" borderId="0" xfId="0" applyFont="1" applyFill="1" applyAlignment="1" applyProtection="1">
      <alignment vertical="center"/>
      <protection hidden="1"/>
    </xf>
    <xf numFmtId="0" fontId="31" fillId="0" borderId="4" xfId="0" applyFont="1" applyBorder="1"/>
    <xf numFmtId="0" fontId="31" fillId="0" borderId="5" xfId="0" applyFont="1" applyBorder="1"/>
    <xf numFmtId="0" fontId="21" fillId="5" borderId="53" xfId="0" applyFont="1" applyFill="1" applyBorder="1" applyAlignment="1" applyProtection="1">
      <alignment horizontal="center" vertical="center"/>
      <protection hidden="1"/>
    </xf>
    <xf numFmtId="0" fontId="21" fillId="5" borderId="30" xfId="0" applyFont="1" applyFill="1" applyBorder="1" applyAlignment="1" applyProtection="1">
      <alignment horizontal="left" vertical="center"/>
      <protection hidden="1"/>
    </xf>
    <xf numFmtId="0" fontId="21" fillId="5" borderId="30" xfId="0" applyFont="1" applyFill="1" applyBorder="1" applyAlignment="1" applyProtection="1">
      <alignment horizontal="center" vertical="center"/>
      <protection hidden="1"/>
    </xf>
    <xf numFmtId="0" fontId="8" fillId="0" borderId="4" xfId="0" applyFont="1" applyBorder="1" applyAlignment="1">
      <alignment vertical="center" wrapText="1"/>
    </xf>
    <xf numFmtId="0" fontId="8" fillId="0" borderId="48" xfId="0" applyFont="1" applyBorder="1"/>
    <xf numFmtId="1" fontId="21" fillId="5" borderId="0" xfId="0" applyNumberFormat="1" applyFont="1" applyFill="1" applyAlignment="1" applyProtection="1">
      <alignment horizontal="left"/>
      <protection hidden="1"/>
    </xf>
    <xf numFmtId="165" fontId="21" fillId="4" borderId="0" xfId="3" applyNumberFormat="1" applyFont="1" applyFill="1" applyBorder="1" applyAlignment="1" applyProtection="1">
      <alignment horizontal="center"/>
      <protection hidden="1"/>
    </xf>
    <xf numFmtId="0" fontId="21" fillId="5" borderId="0" xfId="0" applyFont="1" applyFill="1" applyAlignment="1" applyProtection="1">
      <alignment horizontal="left" vertical="top"/>
      <protection hidden="1"/>
    </xf>
    <xf numFmtId="43" fontId="21" fillId="4" borderId="0" xfId="3" applyFont="1" applyFill="1" applyBorder="1" applyAlignment="1" applyProtection="1">
      <alignment horizontal="center"/>
      <protection hidden="1"/>
    </xf>
    <xf numFmtId="0" fontId="27" fillId="3" borderId="0" xfId="0" applyFont="1" applyFill="1" applyAlignment="1" applyProtection="1">
      <alignment horizontal="left" vertical="center" wrapText="1"/>
      <protection hidden="1"/>
    </xf>
    <xf numFmtId="165" fontId="21" fillId="3" borderId="0" xfId="3" applyNumberFormat="1" applyFont="1" applyFill="1" applyBorder="1" applyAlignment="1" applyProtection="1">
      <alignment vertical="center"/>
      <protection hidden="1"/>
    </xf>
    <xf numFmtId="165" fontId="8" fillId="9" borderId="21" xfId="3" applyNumberFormat="1" applyFont="1" applyFill="1" applyBorder="1" applyAlignment="1" applyProtection="1">
      <alignment vertical="center"/>
      <protection locked="0" hidden="1"/>
    </xf>
    <xf numFmtId="165" fontId="21" fillId="4" borderId="21" xfId="3" applyNumberFormat="1" applyFont="1" applyFill="1" applyBorder="1" applyAlignment="1" applyProtection="1">
      <alignment vertical="center"/>
      <protection hidden="1"/>
    </xf>
    <xf numFmtId="0" fontId="21" fillId="3" borderId="0" xfId="0" applyFont="1" applyFill="1" applyAlignment="1" applyProtection="1">
      <alignment horizontal="center" vertical="center" wrapText="1"/>
      <protection hidden="1"/>
    </xf>
    <xf numFmtId="0" fontId="8" fillId="9" borderId="11" xfId="0" applyFont="1" applyFill="1" applyBorder="1" applyAlignment="1" applyProtection="1">
      <alignment vertical="center" wrapText="1"/>
      <protection locked="0" hidden="1"/>
    </xf>
    <xf numFmtId="0" fontId="8" fillId="9" borderId="21" xfId="0" applyFont="1" applyFill="1" applyBorder="1" applyAlignment="1" applyProtection="1">
      <alignment vertical="center" wrapText="1"/>
      <protection locked="0" hidden="1"/>
    </xf>
    <xf numFmtId="0" fontId="8" fillId="9" borderId="21" xfId="0" applyFont="1" applyFill="1" applyBorder="1" applyAlignment="1" applyProtection="1">
      <alignment horizontal="center" vertical="center"/>
      <protection locked="0" hidden="1"/>
    </xf>
    <xf numFmtId="0" fontId="21" fillId="3" borderId="9" xfId="0" applyFont="1" applyFill="1" applyBorder="1" applyAlignment="1" applyProtection="1">
      <alignment horizontal="center" vertical="center"/>
      <protection hidden="1"/>
    </xf>
    <xf numFmtId="9" fontId="8" fillId="4" borderId="43" xfId="1" applyFont="1" applyFill="1" applyBorder="1" applyAlignment="1" applyProtection="1">
      <alignment vertical="center"/>
      <protection hidden="1"/>
    </xf>
    <xf numFmtId="9" fontId="8" fillId="10" borderId="43" xfId="1" applyFont="1" applyFill="1" applyBorder="1" applyAlignment="1" applyProtection="1">
      <alignment vertical="center"/>
      <protection locked="0" hidden="1"/>
    </xf>
    <xf numFmtId="0" fontId="21" fillId="4" borderId="39" xfId="0" applyFont="1" applyFill="1" applyBorder="1" applyAlignment="1" applyProtection="1">
      <alignment horizontal="justify" vertical="center" wrapText="1"/>
      <protection hidden="1"/>
    </xf>
    <xf numFmtId="164" fontId="8" fillId="10" borderId="11" xfId="0" applyNumberFormat="1" applyFont="1" applyFill="1" applyBorder="1" applyAlignment="1" applyProtection="1">
      <alignment vertical="center"/>
      <protection locked="0" hidden="1"/>
    </xf>
    <xf numFmtId="0" fontId="21" fillId="9" borderId="56" xfId="0" applyFont="1" applyFill="1" applyBorder="1" applyAlignment="1" applyProtection="1">
      <alignment horizontal="center" vertical="center"/>
      <protection locked="0" hidden="1"/>
    </xf>
    <xf numFmtId="0" fontId="21" fillId="9" borderId="57" xfId="0" applyFont="1" applyFill="1" applyBorder="1" applyAlignment="1" applyProtection="1">
      <alignment horizontal="center" vertical="center"/>
      <protection locked="0" hidden="1"/>
    </xf>
    <xf numFmtId="0" fontId="21" fillId="9" borderId="55" xfId="0" applyFont="1" applyFill="1" applyBorder="1" applyAlignment="1" applyProtection="1">
      <alignment horizontal="center" vertical="center"/>
      <protection locked="0" hidden="1"/>
    </xf>
    <xf numFmtId="0" fontId="8" fillId="10" borderId="11" xfId="0" applyFont="1" applyFill="1" applyBorder="1" applyAlignment="1" applyProtection="1">
      <alignment vertical="center"/>
      <protection locked="0" hidden="1"/>
    </xf>
    <xf numFmtId="0" fontId="21" fillId="5" borderId="0" xfId="0" applyFont="1" applyFill="1" applyAlignment="1" applyProtection="1">
      <alignment vertical="center" wrapText="1"/>
      <protection hidden="1"/>
    </xf>
    <xf numFmtId="0" fontId="21" fillId="5" borderId="0" xfId="0" applyFont="1" applyFill="1" applyAlignment="1" applyProtection="1">
      <alignment vertical="center"/>
      <protection hidden="1"/>
    </xf>
    <xf numFmtId="0" fontId="8" fillId="5" borderId="0" xfId="0" applyFont="1" applyFill="1" applyProtection="1">
      <protection hidden="1"/>
    </xf>
    <xf numFmtId="165" fontId="8" fillId="5" borderId="0" xfId="3" applyNumberFormat="1" applyFont="1" applyFill="1" applyBorder="1" applyProtection="1">
      <protection hidden="1"/>
    </xf>
    <xf numFmtId="166" fontId="8" fillId="5" borderId="0" xfId="0" applyNumberFormat="1" applyFont="1" applyFill="1" applyProtection="1">
      <protection hidden="1"/>
    </xf>
    <xf numFmtId="167" fontId="8" fillId="5" borderId="0" xfId="3" applyNumberFormat="1" applyFont="1" applyFill="1" applyBorder="1" applyProtection="1">
      <protection hidden="1"/>
    </xf>
    <xf numFmtId="43" fontId="8" fillId="5" borderId="0" xfId="3" applyFont="1" applyFill="1" applyBorder="1" applyProtection="1">
      <protection hidden="1"/>
    </xf>
    <xf numFmtId="165" fontId="8" fillId="9" borderId="32" xfId="3" applyNumberFormat="1" applyFont="1" applyFill="1" applyBorder="1" applyProtection="1">
      <protection locked="0" hidden="1"/>
    </xf>
    <xf numFmtId="165" fontId="8" fillId="9" borderId="5" xfId="3" applyNumberFormat="1" applyFont="1" applyFill="1" applyBorder="1" applyProtection="1">
      <protection locked="0" hidden="1"/>
    </xf>
    <xf numFmtId="165" fontId="8" fillId="9" borderId="21" xfId="3" applyNumberFormat="1" applyFont="1" applyFill="1" applyBorder="1" applyProtection="1">
      <protection locked="0" hidden="1"/>
    </xf>
    <xf numFmtId="0" fontId="8" fillId="9" borderId="20" xfId="0" applyFont="1" applyFill="1" applyBorder="1" applyProtection="1">
      <protection locked="0" hidden="1"/>
    </xf>
    <xf numFmtId="167" fontId="8" fillId="10" borderId="21" xfId="3" applyNumberFormat="1" applyFont="1" applyFill="1" applyBorder="1" applyProtection="1">
      <protection locked="0" hidden="1"/>
    </xf>
    <xf numFmtId="0" fontId="21" fillId="9" borderId="0" xfId="0" applyFont="1" applyFill="1" applyAlignment="1" applyProtection="1">
      <alignment horizontal="center"/>
      <protection locked="0" hidden="1"/>
    </xf>
    <xf numFmtId="165" fontId="8" fillId="10" borderId="21" xfId="3" applyNumberFormat="1" applyFont="1" applyFill="1" applyBorder="1" applyProtection="1">
      <protection locked="0" hidden="1"/>
    </xf>
    <xf numFmtId="165" fontId="8" fillId="9" borderId="27" xfId="3" applyNumberFormat="1" applyFont="1" applyFill="1" applyBorder="1" applyProtection="1">
      <protection locked="0" hidden="1"/>
    </xf>
    <xf numFmtId="0" fontId="21" fillId="9" borderId="21" xfId="0" applyFont="1" applyFill="1" applyBorder="1" applyAlignment="1" applyProtection="1">
      <alignment horizontal="right" vertical="center"/>
      <protection locked="0" hidden="1"/>
    </xf>
    <xf numFmtId="43" fontId="8" fillId="9" borderId="21" xfId="3" applyFont="1" applyFill="1" applyBorder="1" applyProtection="1">
      <protection locked="0" hidden="1"/>
    </xf>
    <xf numFmtId="43" fontId="8" fillId="9" borderId="27" xfId="3" applyFont="1" applyFill="1" applyBorder="1" applyProtection="1">
      <protection locked="0" hidden="1"/>
    </xf>
    <xf numFmtId="0" fontId="34" fillId="0" borderId="4" xfId="0" applyFont="1" applyBorder="1" applyAlignment="1">
      <alignment vertical="center"/>
    </xf>
    <xf numFmtId="0" fontId="34" fillId="0" borderId="5" xfId="0" applyFont="1" applyBorder="1" applyAlignment="1">
      <alignment vertical="center"/>
    </xf>
    <xf numFmtId="0" fontId="27" fillId="8" borderId="43" xfId="0" applyFont="1" applyFill="1" applyBorder="1" applyAlignment="1" applyProtection="1">
      <alignment horizontal="left" vertical="center" wrapText="1"/>
      <protection hidden="1"/>
    </xf>
    <xf numFmtId="0" fontId="8" fillId="10" borderId="58" xfId="0" applyFont="1" applyFill="1" applyBorder="1" applyAlignment="1" applyProtection="1">
      <alignment vertical="center"/>
      <protection locked="0" hidden="1"/>
    </xf>
    <xf numFmtId="165" fontId="8" fillId="9" borderId="58" xfId="3" applyNumberFormat="1" applyFont="1" applyFill="1" applyBorder="1" applyAlignment="1" applyProtection="1">
      <alignment vertical="center"/>
      <protection locked="0" hidden="1"/>
    </xf>
    <xf numFmtId="9" fontId="8" fillId="9" borderId="59" xfId="1" applyFont="1" applyFill="1" applyBorder="1" applyAlignment="1" applyProtection="1">
      <alignment vertical="center"/>
      <protection locked="0" hidden="1"/>
    </xf>
    <xf numFmtId="9" fontId="8" fillId="10" borderId="45" xfId="1" applyFont="1" applyFill="1" applyBorder="1" applyAlignment="1" applyProtection="1">
      <alignment vertical="center"/>
      <protection locked="0" hidden="1"/>
    </xf>
    <xf numFmtId="0" fontId="27" fillId="8" borderId="60" xfId="0" applyFont="1" applyFill="1" applyBorder="1" applyAlignment="1" applyProtection="1">
      <alignment horizontal="left" vertical="center" wrapText="1"/>
      <protection hidden="1"/>
    </xf>
    <xf numFmtId="0" fontId="37" fillId="5" borderId="0" xfId="0" applyFont="1" applyFill="1" applyAlignment="1" applyProtection="1">
      <alignment horizontal="left"/>
      <protection hidden="1"/>
    </xf>
    <xf numFmtId="0" fontId="21" fillId="9" borderId="62" xfId="0" applyFont="1" applyFill="1" applyBorder="1" applyAlignment="1" applyProtection="1">
      <alignment horizontal="center"/>
      <protection locked="0" hidden="1"/>
    </xf>
    <xf numFmtId="1" fontId="8" fillId="4" borderId="54" xfId="0" applyNumberFormat="1" applyFont="1" applyFill="1" applyBorder="1" applyAlignment="1" applyProtection="1">
      <alignment vertical="center"/>
      <protection hidden="1"/>
    </xf>
    <xf numFmtId="0" fontId="21" fillId="5" borderId="0" xfId="0" applyFont="1" applyFill="1" applyProtection="1">
      <protection hidden="1"/>
    </xf>
    <xf numFmtId="49" fontId="8" fillId="4" borderId="21" xfId="3" applyNumberFormat="1" applyFont="1" applyFill="1" applyBorder="1" applyProtection="1">
      <protection hidden="1"/>
    </xf>
    <xf numFmtId="49" fontId="8" fillId="10" borderId="21" xfId="3" applyNumberFormat="1" applyFont="1" applyFill="1" applyBorder="1" applyProtection="1">
      <protection locked="0" hidden="1"/>
    </xf>
    <xf numFmtId="0" fontId="8" fillId="9" borderId="22" xfId="0" applyFont="1" applyFill="1" applyBorder="1" applyProtection="1">
      <protection locked="0" hidden="1"/>
    </xf>
    <xf numFmtId="43" fontId="8" fillId="4" borderId="24" xfId="3" applyFont="1" applyFill="1" applyBorder="1" applyProtection="1">
      <protection hidden="1"/>
    </xf>
    <xf numFmtId="43" fontId="21" fillId="6" borderId="34" xfId="3" applyFont="1" applyFill="1" applyBorder="1" applyProtection="1">
      <protection hidden="1"/>
    </xf>
    <xf numFmtId="0" fontId="2" fillId="5" borderId="0" xfId="0" applyFont="1" applyFill="1" applyAlignment="1" applyProtection="1">
      <alignment horizontal="center"/>
      <protection hidden="1"/>
    </xf>
    <xf numFmtId="0" fontId="8" fillId="5" borderId="0" xfId="0" applyFont="1" applyFill="1"/>
    <xf numFmtId="43" fontId="8" fillId="2" borderId="37" xfId="3" applyFont="1" applyFill="1" applyBorder="1" applyAlignment="1" applyProtection="1">
      <alignment horizontal="center" vertical="center"/>
      <protection hidden="1"/>
    </xf>
    <xf numFmtId="43" fontId="8" fillId="16" borderId="37" xfId="3" applyFont="1" applyFill="1" applyBorder="1" applyAlignment="1" applyProtection="1">
      <alignment horizontal="center" vertical="center"/>
      <protection hidden="1"/>
    </xf>
    <xf numFmtId="43" fontId="8" fillId="2" borderId="37" xfId="3" applyFont="1" applyFill="1" applyBorder="1" applyAlignment="1" applyProtection="1">
      <alignment horizontal="left" vertical="center"/>
      <protection hidden="1"/>
    </xf>
    <xf numFmtId="165" fontId="8" fillId="2" borderId="37" xfId="3" applyNumberFormat="1" applyFont="1" applyFill="1" applyBorder="1" applyAlignment="1" applyProtection="1">
      <alignment horizontal="left" vertical="center"/>
      <protection hidden="1"/>
    </xf>
    <xf numFmtId="165" fontId="8" fillId="16" borderId="37" xfId="3" applyNumberFormat="1" applyFont="1" applyFill="1" applyBorder="1" applyAlignment="1" applyProtection="1">
      <alignment horizontal="left" vertical="center"/>
      <protection hidden="1"/>
    </xf>
    <xf numFmtId="172" fontId="8" fillId="16" borderId="37" xfId="3" applyNumberFormat="1" applyFont="1" applyFill="1" applyBorder="1" applyAlignment="1" applyProtection="1">
      <alignment horizontal="center" vertical="center"/>
      <protection hidden="1"/>
    </xf>
    <xf numFmtId="173" fontId="8" fillId="16" borderId="37" xfId="3" applyNumberFormat="1" applyFont="1" applyFill="1" applyBorder="1" applyAlignment="1" applyProtection="1">
      <alignment horizontal="center" vertical="center"/>
      <protection hidden="1"/>
    </xf>
    <xf numFmtId="172" fontId="8" fillId="2" borderId="37" xfId="3" applyNumberFormat="1" applyFont="1" applyFill="1" applyBorder="1" applyAlignment="1" applyProtection="1">
      <alignment horizontal="center" vertical="center"/>
      <protection hidden="1"/>
    </xf>
    <xf numFmtId="0" fontId="8" fillId="2" borderId="37" xfId="0" applyFont="1" applyFill="1" applyBorder="1" applyAlignment="1" applyProtection="1">
      <alignment horizontal="justify" vertical="center" wrapText="1"/>
      <protection hidden="1"/>
    </xf>
    <xf numFmtId="43" fontId="8" fillId="2" borderId="37" xfId="3" applyFont="1" applyFill="1" applyBorder="1" applyAlignment="1" applyProtection="1">
      <alignment horizontal="right" vertical="center" wrapText="1"/>
      <protection hidden="1"/>
    </xf>
    <xf numFmtId="43" fontId="8" fillId="2" borderId="37" xfId="3" applyFont="1" applyFill="1" applyBorder="1" applyAlignment="1" applyProtection="1">
      <alignment horizontal="left" vertical="center" wrapText="1"/>
      <protection hidden="1"/>
    </xf>
    <xf numFmtId="43" fontId="8" fillId="2" borderId="37" xfId="3" applyFont="1" applyFill="1" applyBorder="1" applyAlignment="1" applyProtection="1">
      <alignment horizontal="center" vertical="center" wrapText="1"/>
      <protection hidden="1"/>
    </xf>
    <xf numFmtId="0" fontId="8" fillId="16" borderId="37" xfId="0" applyFont="1" applyFill="1" applyBorder="1" applyAlignment="1" applyProtection="1">
      <alignment horizontal="justify" vertical="center" wrapText="1"/>
      <protection hidden="1"/>
    </xf>
    <xf numFmtId="43" fontId="8" fillId="16" borderId="37" xfId="3" applyFont="1" applyFill="1" applyBorder="1" applyAlignment="1" applyProtection="1">
      <alignment horizontal="right" vertical="center" wrapText="1"/>
      <protection hidden="1"/>
    </xf>
    <xf numFmtId="43" fontId="8" fillId="16" borderId="37" xfId="3" applyFont="1" applyFill="1" applyBorder="1" applyAlignment="1" applyProtection="1">
      <alignment horizontal="left" vertical="center" wrapText="1"/>
      <protection hidden="1"/>
    </xf>
    <xf numFmtId="43" fontId="36" fillId="8" borderId="37" xfId="3" applyFont="1" applyFill="1" applyBorder="1" applyAlignment="1" applyProtection="1">
      <alignment horizontal="center" vertical="center" wrapText="1"/>
      <protection hidden="1"/>
    </xf>
    <xf numFmtId="49" fontId="8" fillId="2" borderId="37" xfId="3" applyNumberFormat="1" applyFont="1" applyFill="1" applyBorder="1" applyAlignment="1" applyProtection="1">
      <alignment horizontal="left" vertical="center" wrapText="1"/>
      <protection hidden="1"/>
    </xf>
    <xf numFmtId="43" fontId="50" fillId="2" borderId="37" xfId="3" applyFont="1" applyFill="1" applyBorder="1" applyAlignment="1" applyProtection="1">
      <alignment horizontal="right" vertical="center" wrapText="1"/>
      <protection hidden="1"/>
    </xf>
    <xf numFmtId="43" fontId="27" fillId="8" borderId="37" xfId="3" applyFont="1" applyFill="1" applyBorder="1" applyAlignment="1" applyProtection="1">
      <alignment horizontal="right" vertical="center" wrapText="1"/>
      <protection hidden="1"/>
    </xf>
    <xf numFmtId="9" fontId="36" fillId="0" borderId="32" xfId="1" applyFont="1" applyFill="1" applyBorder="1" applyAlignment="1" applyProtection="1">
      <alignment horizontal="right"/>
      <protection hidden="1"/>
    </xf>
    <xf numFmtId="43" fontId="27" fillId="8" borderId="38" xfId="3" applyFont="1" applyFill="1" applyBorder="1" applyAlignment="1" applyProtection="1">
      <alignment horizontal="right" vertical="center" wrapText="1"/>
      <protection hidden="1"/>
    </xf>
    <xf numFmtId="0" fontId="8" fillId="2" borderId="38" xfId="0" applyFont="1" applyFill="1" applyBorder="1" applyAlignment="1" applyProtection="1">
      <alignment horizontal="justify" vertical="center" wrapText="1"/>
      <protection hidden="1"/>
    </xf>
    <xf numFmtId="43" fontId="8" fillId="2" borderId="38" xfId="3" applyFont="1" applyFill="1" applyBorder="1" applyAlignment="1" applyProtection="1">
      <alignment horizontal="right" vertical="center" wrapText="1"/>
      <protection hidden="1"/>
    </xf>
    <xf numFmtId="43" fontId="8" fillId="2" borderId="38" xfId="3" applyFont="1" applyFill="1" applyBorder="1" applyAlignment="1" applyProtection="1">
      <alignment horizontal="left" vertical="center" wrapText="1"/>
      <protection hidden="1"/>
    </xf>
    <xf numFmtId="43" fontId="50" fillId="2" borderId="38" xfId="3" applyFont="1" applyFill="1" applyBorder="1" applyAlignment="1" applyProtection="1">
      <alignment horizontal="right" vertical="center" wrapText="1"/>
      <protection hidden="1"/>
    </xf>
    <xf numFmtId="0" fontId="8" fillId="16" borderId="38" xfId="0" applyFont="1" applyFill="1" applyBorder="1" applyAlignment="1" applyProtection="1">
      <alignment horizontal="justify" vertical="center" wrapText="1"/>
      <protection hidden="1"/>
    </xf>
    <xf numFmtId="43" fontId="8" fillId="16" borderId="38" xfId="3" applyFont="1" applyFill="1" applyBorder="1" applyAlignment="1" applyProtection="1">
      <alignment horizontal="right" vertical="center" wrapText="1"/>
      <protection hidden="1"/>
    </xf>
    <xf numFmtId="43" fontId="8" fillId="16" borderId="38" xfId="3" applyFont="1" applyFill="1" applyBorder="1" applyAlignment="1" applyProtection="1">
      <alignment horizontal="left" vertical="center" wrapText="1"/>
      <protection hidden="1"/>
    </xf>
    <xf numFmtId="43" fontId="27" fillId="8" borderId="37" xfId="3" applyFont="1" applyFill="1" applyBorder="1" applyAlignment="1" applyProtection="1">
      <alignment horizontal="right"/>
      <protection hidden="1"/>
    </xf>
    <xf numFmtId="176" fontId="8" fillId="2" borderId="37" xfId="3" applyNumberFormat="1" applyFont="1" applyFill="1" applyBorder="1" applyAlignment="1" applyProtection="1">
      <alignment horizontal="center" vertical="center"/>
      <protection hidden="1"/>
    </xf>
    <xf numFmtId="0" fontId="48" fillId="16" borderId="0" xfId="0" applyFont="1" applyFill="1" applyProtection="1">
      <protection hidden="1"/>
    </xf>
    <xf numFmtId="0" fontId="48" fillId="0" borderId="0" xfId="0" applyFont="1" applyProtection="1">
      <protection hidden="1"/>
    </xf>
    <xf numFmtId="0" fontId="48" fillId="15" borderId="0" xfId="0" applyFont="1" applyFill="1" applyProtection="1">
      <protection hidden="1"/>
    </xf>
    <xf numFmtId="0" fontId="40" fillId="15" borderId="0" xfId="0" applyFont="1" applyFill="1" applyProtection="1">
      <protection hidden="1"/>
    </xf>
    <xf numFmtId="0" fontId="40" fillId="0" borderId="0" xfId="0" applyFont="1" applyProtection="1">
      <protection hidden="1"/>
    </xf>
    <xf numFmtId="0" fontId="0" fillId="0" borderId="0" xfId="0" applyProtection="1">
      <protection hidden="1"/>
    </xf>
    <xf numFmtId="0" fontId="40" fillId="16" borderId="0" xfId="0" applyFont="1" applyFill="1" applyProtection="1">
      <protection hidden="1"/>
    </xf>
    <xf numFmtId="0" fontId="41" fillId="16" borderId="0" xfId="0" applyFont="1" applyFill="1" applyProtection="1">
      <protection hidden="1"/>
    </xf>
    <xf numFmtId="0" fontId="41" fillId="0" borderId="0" xfId="0" applyFont="1" applyProtection="1">
      <protection hidden="1"/>
    </xf>
    <xf numFmtId="0" fontId="41" fillId="15" borderId="0" xfId="0" applyFont="1" applyFill="1" applyProtection="1">
      <protection hidden="1"/>
    </xf>
    <xf numFmtId="0" fontId="46" fillId="8" borderId="0" xfId="0" applyFont="1" applyFill="1" applyProtection="1">
      <protection hidden="1"/>
    </xf>
    <xf numFmtId="0" fontId="47" fillId="8" borderId="38" xfId="0" applyFont="1" applyFill="1" applyBorder="1" applyProtection="1">
      <protection hidden="1"/>
    </xf>
    <xf numFmtId="0" fontId="40" fillId="11" borderId="21" xfId="0" applyFont="1" applyFill="1" applyBorder="1" applyAlignment="1" applyProtection="1">
      <alignment vertical="center"/>
      <protection hidden="1"/>
    </xf>
    <xf numFmtId="0" fontId="40" fillId="11" borderId="21" xfId="0" applyFont="1" applyFill="1" applyBorder="1" applyAlignment="1" applyProtection="1">
      <alignment vertical="center" wrapText="1"/>
      <protection hidden="1"/>
    </xf>
    <xf numFmtId="0" fontId="40" fillId="16" borderId="0" xfId="0" applyFont="1" applyFill="1" applyAlignment="1" applyProtection="1">
      <alignment vertical="center" wrapText="1"/>
      <protection hidden="1"/>
    </xf>
    <xf numFmtId="0" fontId="40" fillId="15" borderId="0" xfId="0" applyFont="1" applyFill="1" applyAlignment="1" applyProtection="1">
      <alignment vertical="center" wrapText="1"/>
      <protection hidden="1"/>
    </xf>
    <xf numFmtId="0" fontId="45" fillId="0" borderId="68" xfId="0" applyFont="1" applyBorder="1" applyAlignment="1" applyProtection="1">
      <alignment vertical="center"/>
      <protection hidden="1"/>
    </xf>
    <xf numFmtId="0" fontId="15" fillId="0" borderId="64" xfId="0" applyFont="1" applyBorder="1" applyAlignment="1" applyProtection="1">
      <alignment vertical="center" wrapText="1"/>
      <protection hidden="1"/>
    </xf>
    <xf numFmtId="0" fontId="15" fillId="0" borderId="44" xfId="0" applyFont="1" applyBorder="1" applyAlignment="1" applyProtection="1">
      <alignment vertical="center" wrapText="1"/>
      <protection hidden="1"/>
    </xf>
    <xf numFmtId="1" fontId="41" fillId="16" borderId="0" xfId="0" applyNumberFormat="1" applyFont="1" applyFill="1" applyProtection="1">
      <protection hidden="1"/>
    </xf>
    <xf numFmtId="172" fontId="41" fillId="16" borderId="0" xfId="3" applyNumberFormat="1" applyFont="1" applyFill="1" applyProtection="1">
      <protection hidden="1"/>
    </xf>
    <xf numFmtId="43" fontId="41" fillId="12" borderId="21" xfId="3" applyFont="1" applyFill="1" applyBorder="1" applyProtection="1">
      <protection hidden="1"/>
    </xf>
    <xf numFmtId="171" fontId="41" fillId="12" borderId="21" xfId="3" applyNumberFormat="1" applyFont="1" applyFill="1" applyBorder="1" applyProtection="1">
      <protection hidden="1"/>
    </xf>
    <xf numFmtId="171" fontId="41" fillId="16" borderId="0" xfId="3" applyNumberFormat="1" applyFont="1" applyFill="1" applyBorder="1" applyProtection="1">
      <protection hidden="1"/>
    </xf>
    <xf numFmtId="1" fontId="41" fillId="15" borderId="0" xfId="0" applyNumberFormat="1" applyFont="1" applyFill="1" applyProtection="1">
      <protection hidden="1"/>
    </xf>
    <xf numFmtId="172" fontId="41" fillId="15" borderId="0" xfId="3" applyNumberFormat="1" applyFont="1" applyFill="1" applyProtection="1">
      <protection hidden="1"/>
    </xf>
    <xf numFmtId="43" fontId="41" fillId="12" borderId="58" xfId="3" applyFont="1" applyFill="1" applyBorder="1" applyProtection="1">
      <protection hidden="1"/>
    </xf>
    <xf numFmtId="171" fontId="41" fillId="12" borderId="58" xfId="3" applyNumberFormat="1" applyFont="1" applyFill="1" applyBorder="1" applyProtection="1">
      <protection hidden="1"/>
    </xf>
    <xf numFmtId="171" fontId="41" fillId="15" borderId="0" xfId="3" applyNumberFormat="1" applyFont="1" applyFill="1" applyBorder="1" applyProtection="1">
      <protection hidden="1"/>
    </xf>
    <xf numFmtId="0" fontId="40" fillId="0" borderId="68" xfId="0" applyFont="1" applyBorder="1" applyProtection="1">
      <protection hidden="1"/>
    </xf>
    <xf numFmtId="0" fontId="3" fillId="0" borderId="64" xfId="0" applyFont="1" applyBorder="1" applyAlignment="1" applyProtection="1">
      <alignment horizontal="justify" vertical="center" wrapText="1"/>
      <protection hidden="1"/>
    </xf>
    <xf numFmtId="0" fontId="5" fillId="0" borderId="44" xfId="0" applyFont="1" applyBorder="1" applyAlignment="1" applyProtection="1">
      <alignment horizontal="justify" vertical="center" wrapText="1"/>
      <protection hidden="1"/>
    </xf>
    <xf numFmtId="3" fontId="5" fillId="0" borderId="44" xfId="0" applyNumberFormat="1" applyFont="1" applyBorder="1" applyAlignment="1" applyProtection="1">
      <alignment horizontal="right" vertical="center" wrapText="1"/>
      <protection hidden="1"/>
    </xf>
    <xf numFmtId="0" fontId="4" fillId="0" borderId="44" xfId="0" applyFont="1" applyBorder="1" applyAlignment="1" applyProtection="1">
      <alignment horizontal="right" vertical="center" wrapText="1"/>
      <protection hidden="1"/>
    </xf>
    <xf numFmtId="0" fontId="5" fillId="0" borderId="44" xfId="0" applyFont="1" applyBorder="1" applyAlignment="1" applyProtection="1">
      <alignment horizontal="right" vertical="center" wrapText="1"/>
      <protection hidden="1"/>
    </xf>
    <xf numFmtId="43" fontId="4" fillId="0" borderId="44" xfId="0" applyNumberFormat="1" applyFont="1" applyBorder="1" applyAlignment="1" applyProtection="1">
      <alignment horizontal="right" vertical="center" wrapText="1"/>
      <protection hidden="1"/>
    </xf>
    <xf numFmtId="43" fontId="5" fillId="0" borderId="44" xfId="0" applyNumberFormat="1" applyFont="1" applyBorder="1" applyAlignment="1" applyProtection="1">
      <alignment horizontal="right" vertical="center" wrapText="1"/>
      <protection hidden="1"/>
    </xf>
    <xf numFmtId="0" fontId="41" fillId="0" borderId="68" xfId="0" applyFont="1" applyBorder="1" applyProtection="1">
      <protection hidden="1"/>
    </xf>
    <xf numFmtId="0" fontId="40" fillId="11" borderId="0" xfId="0" applyFont="1" applyFill="1" applyAlignment="1" applyProtection="1">
      <alignment vertical="center"/>
      <protection hidden="1"/>
    </xf>
    <xf numFmtId="0" fontId="40" fillId="11" borderId="0" xfId="0" applyFont="1" applyFill="1" applyAlignment="1" applyProtection="1">
      <alignment vertical="center" wrapText="1"/>
      <protection hidden="1"/>
    </xf>
    <xf numFmtId="0" fontId="40" fillId="11" borderId="62" xfId="0" applyFont="1" applyFill="1" applyBorder="1" applyAlignment="1" applyProtection="1">
      <alignment vertical="center" wrapText="1"/>
      <protection hidden="1"/>
    </xf>
    <xf numFmtId="49" fontId="41" fillId="16" borderId="0" xfId="0" applyNumberFormat="1" applyFont="1" applyFill="1" applyProtection="1">
      <protection hidden="1"/>
    </xf>
    <xf numFmtId="167" fontId="41" fillId="16" borderId="0" xfId="3" applyNumberFormat="1" applyFont="1" applyFill="1" applyProtection="1">
      <protection hidden="1"/>
    </xf>
    <xf numFmtId="173" fontId="41" fillId="16" borderId="0" xfId="3" applyNumberFormat="1" applyFont="1" applyFill="1" applyBorder="1" applyProtection="1">
      <protection hidden="1"/>
    </xf>
    <xf numFmtId="43" fontId="41" fillId="12" borderId="62" xfId="3" applyFont="1" applyFill="1" applyBorder="1" applyProtection="1">
      <protection hidden="1"/>
    </xf>
    <xf numFmtId="43" fontId="41" fillId="12" borderId="0" xfId="3" applyFont="1" applyFill="1" applyBorder="1" applyProtection="1">
      <protection hidden="1"/>
    </xf>
    <xf numFmtId="49" fontId="41" fillId="15" borderId="0" xfId="0" applyNumberFormat="1" applyFont="1" applyFill="1" applyProtection="1">
      <protection hidden="1"/>
    </xf>
    <xf numFmtId="167" fontId="41" fillId="15" borderId="0" xfId="3" applyNumberFormat="1" applyFont="1" applyFill="1" applyProtection="1">
      <protection hidden="1"/>
    </xf>
    <xf numFmtId="173" fontId="41" fillId="15" borderId="0" xfId="3" applyNumberFormat="1" applyFont="1" applyFill="1" applyBorder="1" applyProtection="1">
      <protection hidden="1"/>
    </xf>
    <xf numFmtId="0" fontId="41" fillId="0" borderId="65" xfId="0" applyFont="1" applyBorder="1" applyProtection="1">
      <protection hidden="1"/>
    </xf>
    <xf numFmtId="0" fontId="3" fillId="0" borderId="66" xfId="0" applyFont="1" applyBorder="1" applyAlignment="1" applyProtection="1">
      <alignment horizontal="justify" vertical="center" wrapText="1"/>
      <protection hidden="1"/>
    </xf>
    <xf numFmtId="0" fontId="5" fillId="0" borderId="67" xfId="0" applyFont="1" applyBorder="1" applyAlignment="1" applyProtection="1">
      <alignment horizontal="justify" vertical="center" wrapText="1"/>
      <protection hidden="1"/>
    </xf>
    <xf numFmtId="43" fontId="5" fillId="0" borderId="67" xfId="0" applyNumberFormat="1" applyFont="1" applyBorder="1" applyAlignment="1" applyProtection="1">
      <alignment horizontal="right" vertical="center" wrapText="1"/>
      <protection hidden="1"/>
    </xf>
    <xf numFmtId="0" fontId="47" fillId="8" borderId="0" xfId="0" applyFont="1" applyFill="1" applyProtection="1">
      <protection hidden="1"/>
    </xf>
    <xf numFmtId="0" fontId="25" fillId="0" borderId="71" xfId="0" applyFont="1" applyBorder="1" applyProtection="1">
      <protection hidden="1"/>
    </xf>
    <xf numFmtId="0" fontId="25" fillId="0" borderId="68" xfId="0" applyFont="1" applyBorder="1" applyAlignment="1" applyProtection="1">
      <alignment vertical="center" wrapText="1"/>
      <protection hidden="1"/>
    </xf>
    <xf numFmtId="0" fontId="25" fillId="0" borderId="72" xfId="0" applyFont="1" applyBorder="1" applyAlignment="1" applyProtection="1">
      <alignment vertical="center" wrapText="1"/>
      <protection hidden="1"/>
    </xf>
    <xf numFmtId="0" fontId="5" fillId="0" borderId="71" xfId="0" applyFont="1" applyBorder="1" applyProtection="1">
      <protection hidden="1"/>
    </xf>
    <xf numFmtId="0" fontId="3" fillId="0" borderId="68" xfId="0" applyFont="1" applyBorder="1" applyAlignment="1" applyProtection="1">
      <alignment horizontal="justify" vertical="center" wrapText="1"/>
      <protection hidden="1"/>
    </xf>
    <xf numFmtId="0" fontId="5" fillId="0" borderId="68" xfId="0" applyFont="1" applyBorder="1" applyAlignment="1" applyProtection="1">
      <alignment horizontal="justify" vertical="center" wrapText="1"/>
      <protection hidden="1"/>
    </xf>
    <xf numFmtId="3" fontId="5" fillId="0" borderId="68" xfId="0" applyNumberFormat="1" applyFont="1" applyBorder="1" applyAlignment="1" applyProtection="1">
      <alignment horizontal="right" vertical="center" wrapText="1"/>
      <protection hidden="1"/>
    </xf>
    <xf numFmtId="49" fontId="5" fillId="0" borderId="68" xfId="0" applyNumberFormat="1" applyFont="1" applyBorder="1" applyAlignment="1" applyProtection="1">
      <alignment horizontal="right" vertical="center" wrapText="1"/>
      <protection hidden="1"/>
    </xf>
    <xf numFmtId="0" fontId="4" fillId="0" borderId="72" xfId="0" applyFont="1" applyBorder="1" applyAlignment="1" applyProtection="1">
      <alignment horizontal="right" vertical="center" wrapText="1"/>
      <protection hidden="1"/>
    </xf>
    <xf numFmtId="0" fontId="5" fillId="0" borderId="68" xfId="0" applyFont="1" applyBorder="1" applyAlignment="1" applyProtection="1">
      <alignment horizontal="right" vertical="center" wrapText="1"/>
      <protection hidden="1"/>
    </xf>
    <xf numFmtId="0" fontId="5" fillId="0" borderId="72" xfId="0" applyFont="1" applyBorder="1" applyAlignment="1" applyProtection="1">
      <alignment horizontal="right" vertical="center" wrapText="1"/>
      <protection hidden="1"/>
    </xf>
    <xf numFmtId="49" fontId="5" fillId="0" borderId="68" xfId="3" applyNumberFormat="1" applyFont="1" applyFill="1" applyBorder="1" applyAlignment="1" applyProtection="1">
      <alignment horizontal="right"/>
      <protection hidden="1"/>
    </xf>
    <xf numFmtId="43" fontId="4" fillId="0" borderId="72" xfId="0" applyNumberFormat="1" applyFont="1" applyBorder="1" applyAlignment="1" applyProtection="1">
      <alignment horizontal="right" vertical="center" wrapText="1"/>
      <protection hidden="1"/>
    </xf>
    <xf numFmtId="0" fontId="4" fillId="0" borderId="68" xfId="0" applyFont="1" applyBorder="1" applyAlignment="1" applyProtection="1">
      <alignment horizontal="justify" vertical="center" wrapText="1"/>
      <protection hidden="1"/>
    </xf>
    <xf numFmtId="49" fontId="5" fillId="0" borderId="68" xfId="3" applyNumberFormat="1" applyFont="1" applyFill="1" applyBorder="1" applyAlignment="1" applyProtection="1">
      <alignment horizontal="right" vertical="center" wrapText="1"/>
      <protection hidden="1"/>
    </xf>
    <xf numFmtId="0" fontId="3" fillId="0" borderId="68" xfId="0" applyFont="1" applyBorder="1" applyProtection="1">
      <protection hidden="1"/>
    </xf>
    <xf numFmtId="0" fontId="5" fillId="0" borderId="68" xfId="0" applyFont="1" applyBorder="1" applyProtection="1">
      <protection hidden="1"/>
    </xf>
    <xf numFmtId="43" fontId="5" fillId="0" borderId="68" xfId="0" applyNumberFormat="1" applyFont="1" applyBorder="1" applyAlignment="1" applyProtection="1">
      <alignment horizontal="right" vertical="center" wrapText="1"/>
      <protection hidden="1"/>
    </xf>
    <xf numFmtId="49" fontId="5" fillId="0" borderId="68" xfId="0" applyNumberFormat="1" applyFont="1" applyBorder="1" applyAlignment="1" applyProtection="1">
      <alignment horizontal="right"/>
      <protection hidden="1"/>
    </xf>
    <xf numFmtId="43" fontId="5" fillId="0" borderId="72" xfId="0" applyNumberFormat="1" applyFont="1" applyBorder="1" applyAlignment="1" applyProtection="1">
      <alignment horizontal="right" vertical="center" wrapText="1"/>
      <protection hidden="1"/>
    </xf>
    <xf numFmtId="0" fontId="5" fillId="0" borderId="69" xfId="0" applyFont="1" applyBorder="1" applyProtection="1">
      <protection hidden="1"/>
    </xf>
    <xf numFmtId="0" fontId="3" fillId="0" borderId="65" xfId="0" applyFont="1" applyBorder="1" applyProtection="1">
      <protection hidden="1"/>
    </xf>
    <xf numFmtId="0" fontId="5" fillId="0" borderId="65" xfId="0" applyFont="1" applyBorder="1" applyProtection="1">
      <protection hidden="1"/>
    </xf>
    <xf numFmtId="43" fontId="5" fillId="0" borderId="65" xfId="0" applyNumberFormat="1" applyFont="1" applyBorder="1" applyAlignment="1" applyProtection="1">
      <alignment horizontal="right" vertical="center" wrapText="1"/>
      <protection hidden="1"/>
    </xf>
    <xf numFmtId="43" fontId="5" fillId="0" borderId="70" xfId="0" applyNumberFormat="1" applyFont="1" applyBorder="1" applyAlignment="1" applyProtection="1">
      <alignment horizontal="right" vertical="center" wrapText="1"/>
      <protection hidden="1"/>
    </xf>
    <xf numFmtId="0" fontId="43" fillId="16" borderId="16" xfId="0" applyFont="1" applyFill="1" applyBorder="1" applyProtection="1">
      <protection hidden="1"/>
    </xf>
    <xf numFmtId="0" fontId="43" fillId="16" borderId="0" xfId="0" applyFont="1" applyFill="1" applyProtection="1">
      <protection hidden="1"/>
    </xf>
    <xf numFmtId="0" fontId="44" fillId="16" borderId="0" xfId="0" applyFont="1" applyFill="1" applyProtection="1">
      <protection hidden="1"/>
    </xf>
    <xf numFmtId="0" fontId="41" fillId="15" borderId="16" xfId="0" applyFont="1" applyFill="1" applyBorder="1" applyProtection="1">
      <protection hidden="1"/>
    </xf>
    <xf numFmtId="0" fontId="44" fillId="15" borderId="0" xfId="0" applyFont="1" applyFill="1" applyProtection="1">
      <protection hidden="1"/>
    </xf>
    <xf numFmtId="0" fontId="41" fillId="11" borderId="0" xfId="0" applyFont="1" applyFill="1" applyAlignment="1" applyProtection="1">
      <alignment vertical="center"/>
      <protection hidden="1"/>
    </xf>
    <xf numFmtId="0" fontId="40" fillId="11" borderId="19" xfId="0" applyFont="1" applyFill="1" applyBorder="1" applyAlignment="1" applyProtection="1">
      <alignment vertical="center" wrapText="1"/>
      <protection hidden="1"/>
    </xf>
    <xf numFmtId="165" fontId="41" fillId="16" borderId="0" xfId="3" applyNumberFormat="1" applyFont="1" applyFill="1" applyProtection="1">
      <protection hidden="1"/>
    </xf>
    <xf numFmtId="165" fontId="41" fillId="15" borderId="0" xfId="3" applyNumberFormat="1" applyFont="1" applyFill="1" applyProtection="1">
      <protection hidden="1"/>
    </xf>
    <xf numFmtId="0" fontId="40" fillId="11" borderId="0" xfId="0" applyFont="1" applyFill="1" applyAlignment="1" applyProtection="1">
      <alignment horizontal="left" vertical="center"/>
      <protection hidden="1"/>
    </xf>
    <xf numFmtId="49" fontId="0" fillId="0" borderId="0" xfId="0" applyNumberFormat="1" applyProtection="1">
      <protection hidden="1"/>
    </xf>
    <xf numFmtId="0" fontId="0" fillId="0" borderId="0" xfId="0" applyAlignment="1" applyProtection="1">
      <alignment wrapText="1"/>
      <protection hidden="1"/>
    </xf>
    <xf numFmtId="0" fontId="0" fillId="0" borderId="0" xfId="0" applyAlignment="1" applyProtection="1">
      <alignment horizontal="left" wrapText="1"/>
      <protection hidden="1"/>
    </xf>
    <xf numFmtId="0" fontId="35" fillId="13" borderId="0" xfId="0" applyFont="1" applyFill="1" applyAlignment="1" applyProtection="1">
      <alignment wrapText="1"/>
      <protection hidden="1"/>
    </xf>
    <xf numFmtId="49" fontId="35" fillId="13" borderId="0" xfId="0" applyNumberFormat="1" applyFont="1" applyFill="1" applyAlignment="1" applyProtection="1">
      <alignment wrapText="1"/>
      <protection hidden="1"/>
    </xf>
    <xf numFmtId="0" fontId="0" fillId="14" borderId="63" xfId="0" applyFill="1" applyBorder="1" applyProtection="1">
      <protection hidden="1"/>
    </xf>
    <xf numFmtId="44" fontId="0" fillId="14" borderId="63" xfId="4" applyFont="1" applyFill="1" applyBorder="1" applyProtection="1">
      <protection hidden="1"/>
    </xf>
    <xf numFmtId="173" fontId="0" fillId="14" borderId="63" xfId="3" applyNumberFormat="1" applyFont="1" applyFill="1" applyBorder="1" applyProtection="1">
      <protection hidden="1"/>
    </xf>
    <xf numFmtId="170" fontId="7" fillId="14" borderId="63" xfId="0" applyNumberFormat="1" applyFont="1" applyFill="1" applyBorder="1" applyAlignment="1" applyProtection="1">
      <alignment horizontal="right"/>
      <protection hidden="1"/>
    </xf>
    <xf numFmtId="166" fontId="7" fillId="14" borderId="63" xfId="0" applyNumberFormat="1" applyFont="1" applyFill="1" applyBorder="1" applyAlignment="1" applyProtection="1">
      <alignment horizontal="right"/>
      <protection hidden="1"/>
    </xf>
    <xf numFmtId="49" fontId="0" fillId="14" borderId="63" xfId="0" applyNumberFormat="1" applyFill="1" applyBorder="1" applyProtection="1">
      <protection hidden="1"/>
    </xf>
    <xf numFmtId="174" fontId="0" fillId="14" borderId="63" xfId="3" applyNumberFormat="1" applyFont="1" applyFill="1" applyBorder="1" applyProtection="1">
      <protection hidden="1"/>
    </xf>
    <xf numFmtId="0" fontId="7" fillId="14" borderId="63" xfId="0" applyFont="1" applyFill="1" applyBorder="1" applyProtection="1">
      <protection hidden="1"/>
    </xf>
    <xf numFmtId="169" fontId="7" fillId="14" borderId="63" xfId="0" applyNumberFormat="1" applyFont="1" applyFill="1" applyBorder="1" applyAlignment="1" applyProtection="1">
      <alignment horizontal="right"/>
      <protection hidden="1"/>
    </xf>
    <xf numFmtId="0" fontId="0" fillId="0" borderId="63" xfId="0" applyBorder="1" applyProtection="1">
      <protection hidden="1"/>
    </xf>
    <xf numFmtId="44" fontId="0" fillId="0" borderId="63" xfId="4" applyFont="1" applyBorder="1" applyProtection="1">
      <protection hidden="1"/>
    </xf>
    <xf numFmtId="173" fontId="0" fillId="0" borderId="63" xfId="3" applyNumberFormat="1" applyFont="1" applyBorder="1" applyProtection="1">
      <protection hidden="1"/>
    </xf>
    <xf numFmtId="170" fontId="7" fillId="0" borderId="63" xfId="0" applyNumberFormat="1" applyFont="1" applyBorder="1" applyAlignment="1" applyProtection="1">
      <alignment horizontal="right"/>
      <protection hidden="1"/>
    </xf>
    <xf numFmtId="166" fontId="7" fillId="0" borderId="63" xfId="0" applyNumberFormat="1" applyFont="1" applyBorder="1" applyAlignment="1" applyProtection="1">
      <alignment horizontal="right"/>
      <protection hidden="1"/>
    </xf>
    <xf numFmtId="49" fontId="0" fillId="0" borderId="63" xfId="0" applyNumberFormat="1" applyBorder="1" applyProtection="1">
      <protection hidden="1"/>
    </xf>
    <xf numFmtId="174" fontId="0" fillId="0" borderId="63" xfId="3" applyNumberFormat="1" applyFont="1" applyBorder="1" applyProtection="1">
      <protection hidden="1"/>
    </xf>
    <xf numFmtId="0" fontId="7" fillId="0" borderId="63" xfId="0" applyFont="1" applyBorder="1" applyProtection="1">
      <protection hidden="1"/>
    </xf>
    <xf numFmtId="169" fontId="7" fillId="0" borderId="63" xfId="0" applyNumberFormat="1" applyFont="1" applyBorder="1" applyAlignment="1" applyProtection="1">
      <alignment horizontal="right"/>
      <protection hidden="1"/>
    </xf>
    <xf numFmtId="175" fontId="0" fillId="14" borderId="63" xfId="0" applyNumberFormat="1" applyFill="1" applyBorder="1" applyProtection="1">
      <protection hidden="1"/>
    </xf>
    <xf numFmtId="170" fontId="0" fillId="14" borderId="63" xfId="0" applyNumberFormat="1" applyFill="1" applyBorder="1" applyAlignment="1" applyProtection="1">
      <alignment horizontal="right"/>
      <protection hidden="1"/>
    </xf>
    <xf numFmtId="166" fontId="0" fillId="14" borderId="63" xfId="0" applyNumberFormat="1" applyFill="1" applyBorder="1" applyAlignment="1" applyProtection="1">
      <alignment horizontal="right"/>
      <protection hidden="1"/>
    </xf>
    <xf numFmtId="166" fontId="0" fillId="0" borderId="63" xfId="0" applyNumberFormat="1" applyBorder="1" applyAlignment="1" applyProtection="1">
      <alignment horizontal="right"/>
      <protection hidden="1"/>
    </xf>
    <xf numFmtId="0" fontId="0" fillId="14" borderId="63" xfId="0" applyFill="1" applyBorder="1" applyAlignment="1" applyProtection="1">
      <alignment horizontal="right"/>
      <protection hidden="1"/>
    </xf>
    <xf numFmtId="0" fontId="29" fillId="0" borderId="0" xfId="0" applyFont="1" applyProtection="1">
      <protection locked="0"/>
    </xf>
    <xf numFmtId="0" fontId="49" fillId="2" borderId="37" xfId="0" applyFont="1" applyFill="1" applyBorder="1" applyAlignment="1" applyProtection="1">
      <alignment vertical="center"/>
      <protection locked="0"/>
    </xf>
    <xf numFmtId="0" fontId="49" fillId="2" borderId="32" xfId="0" applyFont="1" applyFill="1" applyBorder="1" applyAlignment="1" applyProtection="1">
      <alignment vertical="center"/>
      <protection locked="0"/>
    </xf>
    <xf numFmtId="0" fontId="49" fillId="0" borderId="0" xfId="0" applyFont="1" applyAlignment="1" applyProtection="1">
      <alignment vertical="center"/>
      <protection locked="0"/>
    </xf>
    <xf numFmtId="0" fontId="8" fillId="2" borderId="37" xfId="0" applyFont="1" applyFill="1" applyBorder="1" applyAlignment="1" applyProtection="1">
      <alignment vertical="center"/>
      <protection locked="0"/>
    </xf>
    <xf numFmtId="0" fontId="27" fillId="8" borderId="38" xfId="0" applyFont="1" applyFill="1" applyBorder="1" applyAlignment="1" applyProtection="1">
      <alignment vertical="center" wrapText="1"/>
      <protection locked="0"/>
    </xf>
    <xf numFmtId="0" fontId="27" fillId="8" borderId="47" xfId="0" applyFont="1" applyFill="1" applyBorder="1" applyAlignment="1" applyProtection="1">
      <alignment horizontal="left" vertical="center" wrapText="1"/>
      <protection locked="0"/>
    </xf>
    <xf numFmtId="0" fontId="27" fillId="8" borderId="38" xfId="0" applyFont="1" applyFill="1" applyBorder="1" applyAlignment="1" applyProtection="1">
      <alignment horizontal="center" vertical="center" wrapText="1"/>
      <protection locked="0"/>
    </xf>
    <xf numFmtId="0" fontId="49" fillId="0" borderId="0" xfId="0" applyFont="1" applyProtection="1">
      <protection locked="0"/>
    </xf>
    <xf numFmtId="0" fontId="27" fillId="8" borderId="37" xfId="0" applyFont="1" applyFill="1" applyBorder="1" applyAlignment="1" applyProtection="1">
      <alignment vertical="center" wrapText="1"/>
      <protection locked="0"/>
    </xf>
    <xf numFmtId="0" fontId="27" fillId="8" borderId="32" xfId="0" applyFont="1" applyFill="1" applyBorder="1" applyAlignment="1" applyProtection="1">
      <alignment horizontal="left" vertical="center" wrapText="1"/>
      <protection locked="0"/>
    </xf>
    <xf numFmtId="0" fontId="8" fillId="2" borderId="37" xfId="0" applyFont="1" applyFill="1" applyBorder="1" applyAlignment="1" applyProtection="1">
      <alignment horizontal="justify" vertical="center" wrapText="1"/>
      <protection locked="0"/>
    </xf>
    <xf numFmtId="43" fontId="8" fillId="2" borderId="37" xfId="3" applyFont="1" applyFill="1" applyBorder="1" applyAlignment="1" applyProtection="1">
      <alignment horizontal="right" vertical="center" wrapText="1"/>
      <protection locked="0"/>
    </xf>
    <xf numFmtId="0" fontId="8" fillId="16" borderId="37" xfId="0" applyFont="1" applyFill="1" applyBorder="1" applyAlignment="1" applyProtection="1">
      <alignment horizontal="justify" vertical="center" wrapText="1"/>
      <protection locked="0"/>
    </xf>
    <xf numFmtId="43" fontId="8" fillId="16" borderId="37" xfId="3" applyFont="1" applyFill="1" applyBorder="1" applyAlignment="1" applyProtection="1">
      <alignment horizontal="left" vertical="center" wrapText="1"/>
      <protection locked="0"/>
    </xf>
    <xf numFmtId="43" fontId="36" fillId="8" borderId="37" xfId="3" applyFont="1" applyFill="1" applyBorder="1" applyAlignment="1" applyProtection="1">
      <alignment horizontal="right" vertical="center" wrapText="1"/>
      <protection locked="0"/>
    </xf>
    <xf numFmtId="43" fontId="36" fillId="8" borderId="37" xfId="3" applyFont="1" applyFill="1" applyBorder="1" applyAlignment="1" applyProtection="1">
      <alignment horizontal="left" vertical="center" wrapText="1"/>
      <protection locked="0"/>
    </xf>
    <xf numFmtId="0" fontId="36" fillId="8" borderId="37" xfId="0" applyFont="1" applyFill="1" applyBorder="1" applyAlignment="1" applyProtection="1">
      <alignment horizontal="justify" vertical="center" wrapText="1"/>
      <protection locked="0"/>
    </xf>
    <xf numFmtId="49" fontId="36" fillId="8" borderId="37" xfId="3" applyNumberFormat="1" applyFont="1" applyFill="1" applyBorder="1" applyAlignment="1" applyProtection="1">
      <alignment horizontal="right" vertical="center" wrapText="1"/>
      <protection locked="0"/>
    </xf>
    <xf numFmtId="49" fontId="36" fillId="8" borderId="37" xfId="3" applyNumberFormat="1" applyFont="1" applyFill="1" applyBorder="1" applyAlignment="1" applyProtection="1">
      <alignment horizontal="left" vertical="center" wrapText="1"/>
      <protection locked="0"/>
    </xf>
    <xf numFmtId="43" fontId="27" fillId="8" borderId="38" xfId="3" applyFont="1" applyFill="1" applyBorder="1" applyAlignment="1" applyProtection="1">
      <alignment horizontal="right" vertical="center" wrapText="1"/>
      <protection locked="0"/>
    </xf>
    <xf numFmtId="43" fontId="27" fillId="8" borderId="38" xfId="3" applyFont="1" applyFill="1" applyBorder="1" applyAlignment="1" applyProtection="1">
      <alignment horizontal="left" vertical="center" wrapText="1"/>
      <protection locked="0"/>
    </xf>
    <xf numFmtId="43" fontId="8" fillId="2" borderId="38" xfId="3" applyFont="1" applyFill="1" applyBorder="1" applyAlignment="1" applyProtection="1">
      <alignment horizontal="right" vertical="center" wrapText="1"/>
      <protection locked="0"/>
    </xf>
    <xf numFmtId="43" fontId="8" fillId="16" borderId="38" xfId="3" applyFont="1" applyFill="1" applyBorder="1" applyAlignment="1" applyProtection="1">
      <alignment horizontal="right" vertical="center" wrapText="1"/>
      <protection locked="0"/>
    </xf>
    <xf numFmtId="43" fontId="27" fillId="8" borderId="37" xfId="3" applyFont="1" applyFill="1" applyBorder="1" applyAlignment="1" applyProtection="1">
      <alignment horizontal="right"/>
      <protection locked="0"/>
    </xf>
    <xf numFmtId="0" fontId="49" fillId="2" borderId="0" xfId="0" applyFont="1" applyFill="1" applyProtection="1">
      <protection locked="0"/>
    </xf>
    <xf numFmtId="0" fontId="21" fillId="2" borderId="0" xfId="0" applyFont="1" applyFill="1" applyProtection="1">
      <protection locked="0"/>
    </xf>
    <xf numFmtId="3" fontId="21" fillId="2" borderId="0" xfId="0" applyNumberFormat="1" applyFont="1" applyFill="1" applyAlignment="1" applyProtection="1">
      <alignment horizontal="right"/>
      <protection locked="0"/>
    </xf>
    <xf numFmtId="0" fontId="21" fillId="16" borderId="37" xfId="0" applyFont="1" applyFill="1" applyBorder="1" applyProtection="1">
      <protection locked="0"/>
    </xf>
    <xf numFmtId="3" fontId="21" fillId="16" borderId="37" xfId="0" applyNumberFormat="1" applyFont="1" applyFill="1" applyBorder="1" applyAlignment="1" applyProtection="1">
      <alignment horizontal="right"/>
      <protection locked="0"/>
    </xf>
    <xf numFmtId="0" fontId="27" fillId="8" borderId="37" xfId="0" applyFont="1" applyFill="1" applyBorder="1" applyProtection="1">
      <protection locked="0"/>
    </xf>
    <xf numFmtId="3" fontId="27" fillId="8" borderId="44" xfId="0" applyNumberFormat="1" applyFont="1" applyFill="1" applyBorder="1" applyAlignment="1" applyProtection="1">
      <alignment horizontal="left"/>
      <protection locked="0"/>
    </xf>
    <xf numFmtId="3" fontId="27" fillId="8" borderId="33" xfId="0" applyNumberFormat="1" applyFont="1" applyFill="1" applyBorder="1" applyAlignment="1" applyProtection="1">
      <alignment horizontal="left"/>
      <protection locked="0"/>
    </xf>
    <xf numFmtId="3" fontId="27" fillId="8" borderId="32" xfId="0" applyNumberFormat="1" applyFont="1" applyFill="1" applyBorder="1" applyAlignment="1" applyProtection="1">
      <alignment horizontal="left"/>
      <protection locked="0"/>
    </xf>
    <xf numFmtId="3" fontId="27" fillId="8" borderId="37" xfId="0" applyNumberFormat="1" applyFont="1" applyFill="1" applyBorder="1" applyAlignment="1" applyProtection="1">
      <alignment horizontal="left"/>
      <protection locked="0"/>
    </xf>
    <xf numFmtId="43" fontId="8" fillId="2" borderId="37" xfId="3" applyFont="1" applyFill="1" applyBorder="1" applyAlignment="1" applyProtection="1">
      <alignment horizontal="center" vertical="center"/>
      <protection locked="0"/>
    </xf>
    <xf numFmtId="3" fontId="27" fillId="8" borderId="46" xfId="0" applyNumberFormat="1" applyFont="1" applyFill="1" applyBorder="1" applyAlignment="1" applyProtection="1">
      <alignment horizontal="left"/>
      <protection locked="0"/>
    </xf>
    <xf numFmtId="3" fontId="27" fillId="8" borderId="38" xfId="0" applyNumberFormat="1" applyFont="1" applyFill="1" applyBorder="1" applyAlignment="1" applyProtection="1">
      <alignment horizontal="left"/>
      <protection locked="0"/>
    </xf>
    <xf numFmtId="176" fontId="8" fillId="2" borderId="37" xfId="3" applyNumberFormat="1" applyFont="1" applyFill="1" applyBorder="1" applyAlignment="1" applyProtection="1">
      <alignment horizontal="center" vertical="center"/>
      <protection locked="0"/>
    </xf>
    <xf numFmtId="3" fontId="21" fillId="2" borderId="37" xfId="0" applyNumberFormat="1" applyFont="1" applyFill="1" applyBorder="1" applyAlignment="1" applyProtection="1">
      <alignment horizontal="right"/>
      <protection locked="0"/>
    </xf>
    <xf numFmtId="3" fontId="21" fillId="2" borderId="0" xfId="0" applyNumberFormat="1" applyFont="1" applyFill="1" applyAlignment="1" applyProtection="1">
      <alignment horizontal="center"/>
      <protection locked="0"/>
    </xf>
    <xf numFmtId="0" fontId="27" fillId="0" borderId="0" xfId="0" applyFont="1" applyAlignment="1" applyProtection="1">
      <alignment vertical="center"/>
      <protection locked="0"/>
    </xf>
    <xf numFmtId="0" fontId="8" fillId="0" borderId="0" xfId="0" applyFont="1" applyAlignment="1" applyProtection="1">
      <alignment vertical="top"/>
      <protection locked="0"/>
    </xf>
    <xf numFmtId="0" fontId="8" fillId="2" borderId="2" xfId="0" applyFont="1" applyFill="1" applyBorder="1"/>
    <xf numFmtId="0" fontId="21" fillId="5" borderId="0" xfId="0" applyFont="1" applyFill="1" applyAlignment="1" applyProtection="1">
      <alignment horizontal="left"/>
      <protection hidden="1"/>
    </xf>
    <xf numFmtId="0" fontId="21" fillId="4" borderId="5" xfId="0" applyFont="1" applyFill="1" applyBorder="1" applyAlignment="1" applyProtection="1">
      <alignment horizontal="left" vertical="center" wrapText="1"/>
      <protection hidden="1"/>
    </xf>
    <xf numFmtId="0" fontId="30" fillId="8" borderId="0" xfId="0" applyFont="1" applyFill="1" applyAlignment="1" applyProtection="1">
      <alignment horizontal="center" vertical="center"/>
      <protection hidden="1"/>
    </xf>
    <xf numFmtId="0" fontId="8" fillId="3" borderId="0" xfId="0" applyFont="1" applyFill="1" applyAlignment="1" applyProtection="1">
      <alignment horizontal="left" vertical="center" wrapText="1"/>
      <protection hidden="1"/>
    </xf>
    <xf numFmtId="0" fontId="21" fillId="5" borderId="0" xfId="0" applyFont="1" applyFill="1" applyAlignment="1" applyProtection="1">
      <alignment horizontal="left" vertical="center"/>
      <protection hidden="1"/>
    </xf>
    <xf numFmtId="0" fontId="21" fillId="4" borderId="43" xfId="0" applyFont="1" applyFill="1" applyBorder="1" applyAlignment="1" applyProtection="1">
      <alignment horizontal="right" vertical="center"/>
      <protection hidden="1"/>
    </xf>
    <xf numFmtId="0" fontId="21" fillId="4" borderId="32" xfId="0" applyFont="1" applyFill="1" applyBorder="1" applyAlignment="1" applyProtection="1">
      <alignment horizontal="right" vertical="center"/>
      <protection hidden="1"/>
    </xf>
    <xf numFmtId="0" fontId="27" fillId="8" borderId="37" xfId="0" applyFont="1" applyFill="1" applyBorder="1" applyAlignment="1" applyProtection="1">
      <alignment horizontal="right" vertical="center" wrapText="1"/>
      <protection locked="0"/>
    </xf>
    <xf numFmtId="0" fontId="27" fillId="8" borderId="38" xfId="0" applyFont="1" applyFill="1" applyBorder="1" applyAlignment="1" applyProtection="1">
      <alignment horizontal="right" vertical="center" wrapText="1"/>
      <protection locked="0"/>
    </xf>
    <xf numFmtId="0" fontId="8" fillId="2" borderId="37" xfId="0" applyFont="1" applyFill="1" applyBorder="1" applyAlignment="1" applyProtection="1">
      <alignment horizontal="left" vertical="center"/>
      <protection hidden="1"/>
    </xf>
    <xf numFmtId="0" fontId="8" fillId="2" borderId="37" xfId="0" applyFont="1" applyFill="1" applyBorder="1" applyAlignment="1" applyProtection="1">
      <alignment horizontal="left" vertical="center"/>
      <protection locked="0"/>
    </xf>
    <xf numFmtId="0" fontId="21" fillId="3" borderId="0" xfId="0" applyFont="1" applyFill="1" applyAlignment="1" applyProtection="1">
      <alignment horizontal="left" vertical="center" wrapText="1"/>
      <protection hidden="1"/>
    </xf>
    <xf numFmtId="0" fontId="3" fillId="3" borderId="0" xfId="0" applyFont="1" applyFill="1" applyAlignment="1" applyProtection="1">
      <alignment horizontal="left" vertical="center" wrapText="1"/>
      <protection hidden="1"/>
    </xf>
    <xf numFmtId="165" fontId="21" fillId="3" borderId="0" xfId="3" applyNumberFormat="1" applyFont="1" applyFill="1" applyBorder="1" applyAlignment="1" applyProtection="1">
      <alignment horizontal="left" vertical="center" wrapText="1"/>
      <protection hidden="1"/>
    </xf>
    <xf numFmtId="165" fontId="21" fillId="3" borderId="0" xfId="3" applyNumberFormat="1" applyFont="1" applyFill="1" applyBorder="1" applyAlignment="1" applyProtection="1">
      <alignment vertical="center" wrapText="1"/>
      <protection hidden="1"/>
    </xf>
    <xf numFmtId="0" fontId="30" fillId="3" borderId="15" xfId="0" applyFont="1" applyFill="1" applyBorder="1" applyAlignment="1" applyProtection="1">
      <alignment horizontal="center" vertical="center"/>
      <protection hidden="1"/>
    </xf>
    <xf numFmtId="0" fontId="21" fillId="3" borderId="15" xfId="0" applyFont="1" applyFill="1" applyBorder="1" applyAlignment="1" applyProtection="1">
      <alignment horizontal="center" vertical="center"/>
      <protection hidden="1"/>
    </xf>
    <xf numFmtId="0" fontId="21" fillId="3" borderId="6" xfId="0" applyFont="1" applyFill="1" applyBorder="1" applyAlignment="1" applyProtection="1">
      <alignment horizontal="center" vertical="center"/>
      <protection hidden="1"/>
    </xf>
    <xf numFmtId="0" fontId="21" fillId="3" borderId="15" xfId="0" applyFont="1" applyFill="1" applyBorder="1" applyAlignment="1" applyProtection="1">
      <alignment horizontal="center" vertical="center" wrapText="1"/>
      <protection hidden="1"/>
    </xf>
    <xf numFmtId="0" fontId="21" fillId="3" borderId="15" xfId="0" applyFont="1" applyFill="1" applyBorder="1" applyAlignment="1" applyProtection="1">
      <alignment horizontal="center"/>
      <protection hidden="1"/>
    </xf>
    <xf numFmtId="0" fontId="21" fillId="3" borderId="6" xfId="0" applyFont="1" applyFill="1" applyBorder="1" applyAlignment="1" applyProtection="1">
      <alignment horizontal="center"/>
      <protection hidden="1"/>
    </xf>
    <xf numFmtId="0" fontId="21" fillId="3" borderId="73" xfId="0" applyFont="1" applyFill="1" applyBorder="1" applyAlignment="1" applyProtection="1">
      <alignment horizontal="center"/>
      <protection hidden="1"/>
    </xf>
    <xf numFmtId="0" fontId="30" fillId="8" borderId="15" xfId="0" applyFont="1" applyFill="1" applyBorder="1" applyAlignment="1" applyProtection="1">
      <alignment horizontal="center" vertical="center"/>
      <protection hidden="1"/>
    </xf>
    <xf numFmtId="0" fontId="30" fillId="5" borderId="15" xfId="0" applyFont="1" applyFill="1" applyBorder="1" applyAlignment="1" applyProtection="1">
      <alignment horizontal="center" vertical="center"/>
      <protection hidden="1"/>
    </xf>
    <xf numFmtId="0" fontId="30" fillId="7" borderId="6" xfId="0" applyFont="1" applyFill="1" applyBorder="1" applyAlignment="1" applyProtection="1">
      <alignment vertical="center"/>
      <protection hidden="1"/>
    </xf>
    <xf numFmtId="0" fontId="21" fillId="5" borderId="15" xfId="0" applyFont="1" applyFill="1" applyBorder="1" applyAlignment="1" applyProtection="1">
      <alignment horizontal="center" vertical="center"/>
      <protection hidden="1"/>
    </xf>
    <xf numFmtId="0" fontId="21" fillId="5" borderId="6" xfId="0" applyFont="1" applyFill="1" applyBorder="1" applyAlignment="1" applyProtection="1">
      <alignment horizontal="center" vertical="center"/>
      <protection hidden="1"/>
    </xf>
    <xf numFmtId="0" fontId="21" fillId="5" borderId="15" xfId="0" applyFont="1" applyFill="1" applyBorder="1" applyAlignment="1" applyProtection="1">
      <alignment horizontal="center" wrapText="1"/>
      <protection hidden="1"/>
    </xf>
    <xf numFmtId="0" fontId="21" fillId="5" borderId="6" xfId="0" applyFont="1" applyFill="1" applyBorder="1" applyAlignment="1" applyProtection="1">
      <alignment horizontal="center" wrapText="1"/>
      <protection hidden="1"/>
    </xf>
    <xf numFmtId="0" fontId="21" fillId="5" borderId="15" xfId="0" applyFont="1" applyFill="1" applyBorder="1" applyAlignment="1" applyProtection="1">
      <alignment horizontal="center"/>
      <protection hidden="1"/>
    </xf>
    <xf numFmtId="0" fontId="21" fillId="5" borderId="6" xfId="0" applyFont="1" applyFill="1" applyBorder="1" applyAlignment="1" applyProtection="1">
      <alignment horizontal="center"/>
      <protection hidden="1"/>
    </xf>
    <xf numFmtId="0" fontId="33" fillId="8" borderId="15" xfId="0" applyFont="1" applyFill="1" applyBorder="1" applyAlignment="1" applyProtection="1">
      <alignment horizontal="center" vertical="center"/>
      <protection hidden="1"/>
    </xf>
    <xf numFmtId="0" fontId="21" fillId="5" borderId="49" xfId="0" applyFont="1" applyFill="1" applyBorder="1" applyAlignment="1" applyProtection="1">
      <alignment horizontal="center"/>
      <protection hidden="1"/>
    </xf>
    <xf numFmtId="0" fontId="21" fillId="7" borderId="74" xfId="0" applyFont="1" applyFill="1" applyBorder="1" applyAlignment="1" applyProtection="1">
      <alignment vertical="center" wrapText="1"/>
      <protection hidden="1"/>
    </xf>
    <xf numFmtId="0" fontId="22" fillId="4" borderId="23" xfId="2" applyFont="1" applyFill="1" applyBorder="1" applyProtection="1">
      <protection hidden="1"/>
    </xf>
    <xf numFmtId="43" fontId="8" fillId="4" borderId="25" xfId="3" applyFont="1" applyFill="1" applyBorder="1" applyProtection="1">
      <protection hidden="1"/>
    </xf>
    <xf numFmtId="0" fontId="19" fillId="10" borderId="20" xfId="2" applyFont="1" applyFill="1" applyBorder="1" applyProtection="1">
      <protection locked="0" hidden="1"/>
    </xf>
    <xf numFmtId="0" fontId="21" fillId="4" borderId="2" xfId="0" applyFont="1" applyFill="1" applyBorder="1" applyAlignment="1" applyProtection="1">
      <alignment horizontal="right" vertical="center"/>
      <protection hidden="1"/>
    </xf>
    <xf numFmtId="0" fontId="21" fillId="4" borderId="2" xfId="0" applyFont="1" applyFill="1" applyBorder="1" applyAlignment="1" applyProtection="1">
      <alignment horizontal="left" vertical="center"/>
      <protection hidden="1"/>
    </xf>
    <xf numFmtId="0" fontId="21" fillId="4" borderId="76" xfId="0" applyFont="1" applyFill="1" applyBorder="1" applyAlignment="1" applyProtection="1">
      <alignment horizontal="right" vertical="center"/>
      <protection hidden="1"/>
    </xf>
    <xf numFmtId="0" fontId="21" fillId="4" borderId="34" xfId="0" applyFont="1" applyFill="1" applyBorder="1" applyAlignment="1" applyProtection="1">
      <alignment horizontal="right" vertical="center"/>
      <protection hidden="1"/>
    </xf>
    <xf numFmtId="0" fontId="21" fillId="9" borderId="24" xfId="0" applyFont="1" applyFill="1" applyBorder="1" applyAlignment="1" applyProtection="1">
      <alignment horizontal="right" vertical="center"/>
      <protection locked="0" hidden="1"/>
    </xf>
    <xf numFmtId="166" fontId="8" fillId="4" borderId="24" xfId="0" applyNumberFormat="1" applyFont="1" applyFill="1" applyBorder="1" applyProtection="1">
      <protection hidden="1"/>
    </xf>
    <xf numFmtId="0" fontId="22" fillId="4" borderId="77" xfId="2" applyFont="1" applyFill="1" applyBorder="1" applyProtection="1">
      <protection hidden="1"/>
    </xf>
    <xf numFmtId="0" fontId="8" fillId="0" borderId="78" xfId="0" applyFont="1" applyBorder="1"/>
    <xf numFmtId="0" fontId="29" fillId="2" borderId="0" xfId="0" applyFont="1" applyFill="1" applyProtection="1">
      <protection locked="0"/>
    </xf>
    <xf numFmtId="0" fontId="49" fillId="2" borderId="0" xfId="0" applyFont="1" applyFill="1" applyAlignment="1" applyProtection="1">
      <alignment vertical="center"/>
      <protection locked="0"/>
    </xf>
    <xf numFmtId="0" fontId="49" fillId="2" borderId="38" xfId="0" applyFont="1" applyFill="1" applyBorder="1" applyProtection="1">
      <protection locked="0"/>
    </xf>
    <xf numFmtId="0" fontId="21" fillId="2" borderId="75" xfId="0" applyFont="1" applyFill="1" applyBorder="1" applyAlignment="1" applyProtection="1">
      <alignment horizontal="left" vertical="center" wrapText="1"/>
      <protection locked="0"/>
    </xf>
    <xf numFmtId="0" fontId="49" fillId="2" borderId="84" xfId="0" applyFont="1" applyFill="1" applyBorder="1" applyAlignment="1" applyProtection="1">
      <alignment vertical="center"/>
      <protection locked="0"/>
    </xf>
    <xf numFmtId="0" fontId="27" fillId="8" borderId="75" xfId="0" applyFont="1" applyFill="1" applyBorder="1" applyAlignment="1" applyProtection="1">
      <alignment vertical="center" wrapText="1"/>
      <protection locked="0"/>
    </xf>
    <xf numFmtId="0" fontId="27" fillId="8" borderId="83" xfId="0" applyFont="1" applyFill="1" applyBorder="1" applyAlignment="1" applyProtection="1">
      <alignment horizontal="left" vertical="center" wrapText="1"/>
      <protection locked="0"/>
    </xf>
    <xf numFmtId="0" fontId="21" fillId="2" borderId="75" xfId="0" applyFont="1" applyFill="1" applyBorder="1" applyAlignment="1" applyProtection="1">
      <alignment horizontal="justify" vertical="center" wrapText="1"/>
      <protection locked="0"/>
    </xf>
    <xf numFmtId="9" fontId="8" fillId="2" borderId="84" xfId="1" applyFont="1" applyFill="1" applyBorder="1" applyAlignment="1" applyProtection="1">
      <alignment horizontal="right"/>
      <protection hidden="1"/>
    </xf>
    <xf numFmtId="9" fontId="36" fillId="8" borderId="84" xfId="1" applyFont="1" applyFill="1" applyBorder="1" applyAlignment="1" applyProtection="1">
      <alignment horizontal="right"/>
      <protection hidden="1"/>
    </xf>
    <xf numFmtId="0" fontId="27" fillId="8" borderId="75" xfId="0" applyFont="1" applyFill="1" applyBorder="1" applyAlignment="1" applyProtection="1">
      <alignment horizontal="justify" vertical="center" wrapText="1"/>
      <protection locked="0"/>
    </xf>
    <xf numFmtId="9" fontId="36" fillId="8" borderId="84" xfId="1" applyFont="1" applyFill="1" applyBorder="1" applyAlignment="1" applyProtection="1">
      <alignment horizontal="right"/>
      <protection locked="0"/>
    </xf>
    <xf numFmtId="0" fontId="21" fillId="2" borderId="75" xfId="0" applyFont="1" applyFill="1" applyBorder="1" applyAlignment="1" applyProtection="1">
      <alignment horizontal="justify" vertical="center" wrapText="1"/>
      <protection hidden="1"/>
    </xf>
    <xf numFmtId="9" fontId="36" fillId="8" borderId="83" xfId="1" applyFont="1" applyFill="1" applyBorder="1" applyAlignment="1" applyProtection="1">
      <alignment horizontal="right"/>
      <protection locked="0"/>
    </xf>
    <xf numFmtId="0" fontId="51" fillId="2" borderId="85" xfId="0" applyFont="1" applyFill="1" applyBorder="1" applyAlignment="1" applyProtection="1">
      <alignment horizontal="justify" vertical="center" wrapText="1"/>
      <protection hidden="1"/>
    </xf>
    <xf numFmtId="0" fontId="8" fillId="2" borderId="75" xfId="0" applyFont="1" applyFill="1" applyBorder="1" applyProtection="1">
      <protection locked="0"/>
    </xf>
    <xf numFmtId="0" fontId="21" fillId="2" borderId="15" xfId="0" applyFont="1" applyFill="1" applyBorder="1" applyProtection="1">
      <protection locked="0"/>
    </xf>
    <xf numFmtId="9" fontId="21" fillId="2" borderId="6" xfId="1" applyFont="1" applyFill="1" applyBorder="1" applyAlignment="1" applyProtection="1">
      <alignment horizontal="right"/>
      <protection locked="0"/>
    </xf>
    <xf numFmtId="0" fontId="27" fillId="8" borderId="75" xfId="0" applyFont="1" applyFill="1" applyBorder="1" applyProtection="1">
      <protection locked="0"/>
    </xf>
    <xf numFmtId="3" fontId="27" fillId="8" borderId="84" xfId="0" applyNumberFormat="1" applyFont="1" applyFill="1" applyBorder="1" applyAlignment="1" applyProtection="1">
      <alignment horizontal="left"/>
      <protection locked="0"/>
    </xf>
    <xf numFmtId="0" fontId="8" fillId="2" borderId="75" xfId="0" applyFont="1" applyFill="1" applyBorder="1" applyAlignment="1" applyProtection="1">
      <alignment vertical="center"/>
      <protection locked="0"/>
    </xf>
    <xf numFmtId="9" fontId="21" fillId="2" borderId="6" xfId="1" applyFont="1" applyFill="1" applyBorder="1" applyAlignment="1" applyProtection="1">
      <alignment horizontal="center"/>
      <protection locked="0"/>
    </xf>
    <xf numFmtId="0" fontId="49" fillId="16" borderId="15" xfId="0" applyFont="1" applyFill="1" applyBorder="1" applyAlignment="1" applyProtection="1">
      <alignment vertical="center"/>
      <protection locked="0"/>
    </xf>
    <xf numFmtId="0" fontId="49" fillId="16" borderId="0" xfId="0" applyFont="1" applyFill="1" applyAlignment="1" applyProtection="1">
      <alignment vertical="center"/>
      <protection locked="0"/>
    </xf>
    <xf numFmtId="0" fontId="49" fillId="16" borderId="6" xfId="0" applyFont="1" applyFill="1" applyBorder="1" applyAlignment="1" applyProtection="1">
      <alignment vertical="center"/>
      <protection locked="0"/>
    </xf>
    <xf numFmtId="0" fontId="27" fillId="8" borderId="84" xfId="0" applyFont="1" applyFill="1" applyBorder="1" applyAlignment="1" applyProtection="1">
      <alignment horizontal="left" vertical="center" wrapText="1"/>
      <protection locked="0"/>
    </xf>
    <xf numFmtId="0" fontId="21" fillId="16" borderId="75" xfId="0" applyFont="1" applyFill="1" applyBorder="1" applyAlignment="1" applyProtection="1">
      <alignment horizontal="justify" vertical="center" wrapText="1"/>
      <protection locked="0"/>
    </xf>
    <xf numFmtId="43" fontId="8" fillId="16" borderId="84" xfId="3" applyFont="1" applyFill="1" applyBorder="1" applyAlignment="1" applyProtection="1">
      <alignment horizontal="right" vertical="center" wrapText="1"/>
      <protection hidden="1"/>
    </xf>
    <xf numFmtId="43" fontId="36" fillId="8" borderId="84" xfId="3" applyFont="1" applyFill="1" applyBorder="1" applyAlignment="1" applyProtection="1">
      <alignment horizontal="right" vertical="center" wrapText="1"/>
      <protection hidden="1"/>
    </xf>
    <xf numFmtId="43" fontId="36" fillId="8" borderId="84" xfId="3" applyFont="1" applyFill="1" applyBorder="1" applyAlignment="1" applyProtection="1">
      <alignment horizontal="right" vertical="center" wrapText="1"/>
      <protection locked="0"/>
    </xf>
    <xf numFmtId="0" fontId="21" fillId="16" borderId="75" xfId="0" applyFont="1" applyFill="1" applyBorder="1" applyAlignment="1" applyProtection="1">
      <alignment horizontal="justify" vertical="center" wrapText="1"/>
      <protection hidden="1"/>
    </xf>
    <xf numFmtId="43" fontId="50" fillId="16" borderId="84" xfId="3" applyFont="1" applyFill="1" applyBorder="1" applyAlignment="1" applyProtection="1">
      <alignment horizontal="right" vertical="center" wrapText="1"/>
      <protection hidden="1"/>
    </xf>
    <xf numFmtId="43" fontId="27" fillId="8" borderId="84" xfId="3" applyFont="1" applyFill="1" applyBorder="1" applyAlignment="1" applyProtection="1">
      <alignment horizontal="right" vertical="center" wrapText="1"/>
      <protection hidden="1"/>
    </xf>
    <xf numFmtId="43" fontId="27" fillId="8" borderId="83" xfId="3" applyFont="1" applyFill="1" applyBorder="1" applyAlignment="1" applyProtection="1">
      <alignment horizontal="right" vertical="center" wrapText="1"/>
      <protection hidden="1"/>
    </xf>
    <xf numFmtId="43" fontId="27" fillId="8" borderId="83" xfId="3" applyFont="1" applyFill="1" applyBorder="1" applyAlignment="1" applyProtection="1">
      <alignment horizontal="right" vertical="center" wrapText="1"/>
      <protection locked="0"/>
    </xf>
    <xf numFmtId="0" fontId="51" fillId="16" borderId="85" xfId="0" applyFont="1" applyFill="1" applyBorder="1" applyAlignment="1" applyProtection="1">
      <alignment horizontal="justify" vertical="center" wrapText="1"/>
      <protection hidden="1"/>
    </xf>
    <xf numFmtId="43" fontId="50" fillId="16" borderId="83" xfId="3" applyFont="1" applyFill="1" applyBorder="1" applyAlignment="1" applyProtection="1">
      <alignment horizontal="right" vertical="center" wrapText="1"/>
      <protection hidden="1"/>
    </xf>
    <xf numFmtId="0" fontId="51" fillId="16" borderId="75" xfId="0" applyFont="1" applyFill="1" applyBorder="1" applyAlignment="1" applyProtection="1">
      <alignment horizontal="justify" vertical="center" wrapText="1"/>
      <protection hidden="1"/>
    </xf>
    <xf numFmtId="0" fontId="8" fillId="16" borderId="75" xfId="0" applyFont="1" applyFill="1" applyBorder="1" applyProtection="1">
      <protection locked="0"/>
    </xf>
    <xf numFmtId="43" fontId="8" fillId="16" borderId="84" xfId="3" applyFont="1" applyFill="1" applyBorder="1" applyAlignment="1" applyProtection="1">
      <alignment horizontal="right" vertical="center" wrapText="1"/>
      <protection locked="0"/>
    </xf>
    <xf numFmtId="43" fontId="27" fillId="8" borderId="84" xfId="3" applyFont="1" applyFill="1" applyBorder="1" applyAlignment="1" applyProtection="1">
      <alignment horizontal="right"/>
      <protection hidden="1"/>
    </xf>
    <xf numFmtId="0" fontId="21" fillId="16" borderId="75" xfId="0" applyFont="1" applyFill="1" applyBorder="1" applyProtection="1">
      <protection locked="0"/>
    </xf>
    <xf numFmtId="3" fontId="21" fillId="16" borderId="84" xfId="0" applyNumberFormat="1" applyFont="1" applyFill="1" applyBorder="1" applyAlignment="1" applyProtection="1">
      <alignment horizontal="right"/>
      <protection locked="0"/>
    </xf>
    <xf numFmtId="3" fontId="27" fillId="8" borderId="84" xfId="0" applyNumberFormat="1" applyFont="1" applyFill="1" applyBorder="1" applyAlignment="1" applyProtection="1">
      <alignment horizontal="center"/>
      <protection locked="0"/>
    </xf>
    <xf numFmtId="0" fontId="8" fillId="16" borderId="75" xfId="0" applyFont="1" applyFill="1" applyBorder="1" applyAlignment="1" applyProtection="1">
      <alignment vertical="center"/>
      <protection locked="0"/>
    </xf>
    <xf numFmtId="43" fontId="8" fillId="16" borderId="84" xfId="3" applyFont="1" applyFill="1" applyBorder="1" applyAlignment="1" applyProtection="1">
      <alignment horizontal="center" vertical="center"/>
      <protection locked="0"/>
    </xf>
    <xf numFmtId="176" fontId="8" fillId="16" borderId="84" xfId="3" applyNumberFormat="1" applyFont="1" applyFill="1" applyBorder="1" applyAlignment="1" applyProtection="1">
      <alignment horizontal="center" vertical="center"/>
      <protection locked="0"/>
    </xf>
    <xf numFmtId="0" fontId="21" fillId="16" borderId="87" xfId="0" applyFont="1" applyFill="1" applyBorder="1" applyProtection="1">
      <protection locked="0"/>
    </xf>
    <xf numFmtId="0" fontId="21" fillId="16" borderId="88" xfId="0" applyFont="1" applyFill="1" applyBorder="1" applyProtection="1">
      <protection locked="0"/>
    </xf>
    <xf numFmtId="3" fontId="21" fillId="16" borderId="88" xfId="0" applyNumberFormat="1" applyFont="1" applyFill="1" applyBorder="1" applyAlignment="1" applyProtection="1">
      <alignment horizontal="right"/>
      <protection locked="0"/>
    </xf>
    <xf numFmtId="3" fontId="21" fillId="16" borderId="89" xfId="0" applyNumberFormat="1" applyFont="1" applyFill="1" applyBorder="1" applyAlignment="1" applyProtection="1">
      <alignment horizontal="center"/>
      <protection locked="0"/>
    </xf>
    <xf numFmtId="14" fontId="0" fillId="0" borderId="0" xfId="0" applyNumberFormat="1"/>
    <xf numFmtId="0" fontId="21" fillId="2" borderId="75" xfId="0" applyFont="1" applyFill="1" applyBorder="1" applyAlignment="1" applyProtection="1">
      <alignment horizontal="left" vertical="center" wrapText="1"/>
      <protection hidden="1"/>
    </xf>
    <xf numFmtId="170" fontId="0" fillId="14" borderId="63" xfId="0" applyNumberFormat="1" applyFill="1" applyBorder="1" applyProtection="1">
      <protection hidden="1"/>
    </xf>
    <xf numFmtId="166" fontId="0" fillId="14" borderId="63" xfId="0" applyNumberFormat="1" applyFill="1" applyBorder="1" applyProtection="1">
      <protection hidden="1"/>
    </xf>
    <xf numFmtId="0" fontId="21" fillId="3" borderId="23" xfId="0" applyFont="1" applyFill="1" applyBorder="1" applyProtection="1">
      <protection hidden="1"/>
    </xf>
    <xf numFmtId="0" fontId="19" fillId="2" borderId="0" xfId="0" applyFont="1" applyFill="1" applyAlignment="1">
      <alignment horizontal="left" vertical="center" wrapText="1"/>
    </xf>
    <xf numFmtId="0" fontId="20" fillId="2" borderId="0" xfId="0" applyFont="1" applyFill="1" applyAlignment="1">
      <alignment horizontal="left" vertical="center" wrapText="1"/>
    </xf>
    <xf numFmtId="0" fontId="18" fillId="2" borderId="0" xfId="0" applyFont="1" applyFill="1" applyAlignment="1">
      <alignment horizontal="left" wrapText="1"/>
    </xf>
    <xf numFmtId="0" fontId="19" fillId="2" borderId="0" xfId="2" applyFont="1" applyFill="1" applyBorder="1" applyAlignment="1" applyProtection="1">
      <alignment horizontal="left" wrapText="1"/>
    </xf>
    <xf numFmtId="0" fontId="23" fillId="2" borderId="0" xfId="2" applyFont="1" applyFill="1" applyBorder="1" applyAlignment="1" applyProtection="1">
      <alignment horizontal="left" wrapText="1"/>
    </xf>
    <xf numFmtId="0" fontId="8" fillId="2" borderId="0" xfId="0" applyFont="1" applyFill="1" applyAlignment="1">
      <alignment vertical="center" wrapText="1"/>
    </xf>
    <xf numFmtId="0" fontId="8" fillId="2" borderId="0" xfId="0" applyFont="1" applyFill="1" applyAlignment="1">
      <alignment horizontal="left" vertical="center" wrapText="1"/>
    </xf>
    <xf numFmtId="0" fontId="9" fillId="2" borderId="0" xfId="2" applyFont="1" applyFill="1" applyBorder="1" applyAlignment="1">
      <alignment horizontal="center" vertical="center" wrapText="1"/>
    </xf>
    <xf numFmtId="0" fontId="9" fillId="0" borderId="0" xfId="2" applyFont="1" applyAlignment="1">
      <alignment horizontal="center" vertical="center"/>
    </xf>
    <xf numFmtId="0" fontId="18" fillId="2" borderId="0" xfId="0" applyFont="1" applyFill="1" applyAlignment="1">
      <alignment horizontal="left" vertical="top" wrapText="1"/>
    </xf>
    <xf numFmtId="0" fontId="24" fillId="2" borderId="0" xfId="2" applyFont="1" applyFill="1" applyBorder="1" applyAlignment="1" applyProtection="1">
      <alignment horizontal="left" vertical="center" wrapText="1"/>
    </xf>
    <xf numFmtId="0" fontId="26" fillId="2" borderId="0" xfId="2" applyFont="1" applyFill="1" applyBorder="1" applyAlignment="1" applyProtection="1">
      <alignment horizontal="left" vertical="center" wrapText="1"/>
    </xf>
    <xf numFmtId="0" fontId="23" fillId="2" borderId="0" xfId="2" applyFont="1" applyFill="1" applyBorder="1" applyAlignment="1" applyProtection="1">
      <alignment horizontal="left" vertical="center" wrapText="1"/>
    </xf>
    <xf numFmtId="0" fontId="22" fillId="2" borderId="0" xfId="2" applyFont="1" applyFill="1" applyBorder="1" applyAlignment="1" applyProtection="1">
      <alignment horizontal="left" vertical="center" wrapText="1"/>
    </xf>
    <xf numFmtId="0" fontId="21" fillId="5" borderId="0" xfId="0" applyFont="1" applyFill="1" applyAlignment="1" applyProtection="1">
      <alignment horizontal="left"/>
      <protection hidden="1"/>
    </xf>
    <xf numFmtId="0" fontId="21" fillId="4" borderId="62" xfId="0" applyFont="1" applyFill="1" applyBorder="1" applyAlignment="1" applyProtection="1">
      <alignment horizontal="left"/>
      <protection hidden="1"/>
    </xf>
    <xf numFmtId="0" fontId="38" fillId="5" borderId="0" xfId="0" applyFont="1" applyFill="1" applyAlignment="1" applyProtection="1">
      <alignment horizontal="center" vertical="center" wrapText="1"/>
      <protection hidden="1"/>
    </xf>
    <xf numFmtId="0" fontId="21" fillId="4" borderId="75" xfId="0" applyFont="1" applyFill="1" applyBorder="1" applyAlignment="1" applyProtection="1">
      <alignment horizontal="right" vertical="center"/>
      <protection hidden="1"/>
    </xf>
    <xf numFmtId="0" fontId="21" fillId="4" borderId="37" xfId="0" applyFont="1" applyFill="1" applyBorder="1" applyAlignment="1" applyProtection="1">
      <alignment horizontal="right" vertical="center"/>
      <protection hidden="1"/>
    </xf>
    <xf numFmtId="0" fontId="21" fillId="4" borderId="32" xfId="0" applyFont="1" applyFill="1" applyBorder="1" applyAlignment="1" applyProtection="1">
      <alignment horizontal="right" vertical="center"/>
      <protection hidden="1"/>
    </xf>
    <xf numFmtId="0" fontId="21" fillId="4" borderId="5" xfId="0" applyFont="1" applyFill="1" applyBorder="1" applyAlignment="1" applyProtection="1">
      <alignment horizontal="left" vertical="center" wrapText="1"/>
      <protection hidden="1"/>
    </xf>
    <xf numFmtId="0" fontId="32" fillId="8" borderId="0" xfId="0" applyFont="1" applyFill="1" applyAlignment="1" applyProtection="1">
      <alignment horizontal="left" vertical="center"/>
      <protection hidden="1"/>
    </xf>
    <xf numFmtId="0" fontId="32" fillId="8" borderId="6" xfId="0" applyFont="1" applyFill="1" applyBorder="1" applyAlignment="1" applyProtection="1">
      <alignment horizontal="left" vertical="center"/>
      <protection hidden="1"/>
    </xf>
    <xf numFmtId="43" fontId="21" fillId="4" borderId="21" xfId="0" applyNumberFormat="1" applyFont="1" applyFill="1" applyBorder="1" applyAlignment="1" applyProtection="1">
      <alignment horizontal="center" vertical="center"/>
      <protection hidden="1"/>
    </xf>
    <xf numFmtId="0" fontId="21" fillId="4" borderId="22" xfId="0" applyFont="1" applyFill="1" applyBorder="1" applyAlignment="1" applyProtection="1">
      <alignment horizontal="center" vertical="center"/>
      <protection hidden="1"/>
    </xf>
    <xf numFmtId="43" fontId="21" fillId="4" borderId="24" xfId="0" applyNumberFormat="1" applyFont="1" applyFill="1" applyBorder="1" applyAlignment="1" applyProtection="1">
      <alignment horizontal="center" vertical="center"/>
      <protection hidden="1"/>
    </xf>
    <xf numFmtId="0" fontId="21" fillId="4" borderId="25" xfId="0" applyFont="1" applyFill="1" applyBorder="1" applyAlignment="1" applyProtection="1">
      <alignment horizontal="center" vertical="center"/>
      <protection hidden="1"/>
    </xf>
    <xf numFmtId="0" fontId="21" fillId="5" borderId="29" xfId="0" applyFont="1" applyFill="1" applyBorder="1" applyAlignment="1" applyProtection="1">
      <alignment horizontal="left"/>
      <protection hidden="1"/>
    </xf>
    <xf numFmtId="0" fontId="8" fillId="5" borderId="16" xfId="0" applyFont="1" applyFill="1" applyBorder="1" applyAlignment="1" applyProtection="1">
      <alignment horizontal="left" vertical="center" wrapText="1"/>
      <protection hidden="1"/>
    </xf>
    <xf numFmtId="0" fontId="8" fillId="5" borderId="0" xfId="0" applyFont="1" applyFill="1" applyAlignment="1" applyProtection="1">
      <alignment horizontal="left" vertical="center" wrapText="1"/>
      <protection hidden="1"/>
    </xf>
    <xf numFmtId="0" fontId="21" fillId="4" borderId="75" xfId="0" applyFont="1" applyFill="1" applyBorder="1" applyAlignment="1" applyProtection="1">
      <alignment horizontal="right"/>
      <protection hidden="1"/>
    </xf>
    <xf numFmtId="0" fontId="21" fillId="4" borderId="37" xfId="0" applyFont="1" applyFill="1" applyBorder="1" applyAlignment="1" applyProtection="1">
      <alignment horizontal="right"/>
      <protection hidden="1"/>
    </xf>
    <xf numFmtId="0" fontId="21" fillId="4" borderId="32" xfId="0" applyFont="1" applyFill="1" applyBorder="1" applyAlignment="1" applyProtection="1">
      <alignment horizontal="right"/>
      <protection hidden="1"/>
    </xf>
    <xf numFmtId="0" fontId="21" fillId="4" borderId="23" xfId="0" applyFont="1" applyFill="1" applyBorder="1" applyAlignment="1" applyProtection="1">
      <alignment horizontal="right" vertical="center"/>
      <protection hidden="1"/>
    </xf>
    <xf numFmtId="0" fontId="21" fillId="4" borderId="24" xfId="0" applyFont="1" applyFill="1" applyBorder="1" applyAlignment="1" applyProtection="1">
      <alignment horizontal="right" vertical="center"/>
      <protection hidden="1"/>
    </xf>
    <xf numFmtId="0" fontId="21" fillId="4" borderId="1" xfId="0" applyFont="1" applyFill="1" applyBorder="1" applyAlignment="1" applyProtection="1">
      <alignment horizontal="right" vertical="center"/>
      <protection hidden="1"/>
    </xf>
    <xf numFmtId="0" fontId="21" fillId="4" borderId="2" xfId="0" applyFont="1" applyFill="1" applyBorder="1" applyAlignment="1" applyProtection="1">
      <alignment horizontal="right" vertical="center"/>
      <protection hidden="1"/>
    </xf>
    <xf numFmtId="0" fontId="21" fillId="4" borderId="2" xfId="0" applyFont="1" applyFill="1" applyBorder="1" applyAlignment="1" applyProtection="1">
      <alignment horizontal="center" vertical="center"/>
      <protection hidden="1"/>
    </xf>
    <xf numFmtId="0" fontId="21" fillId="4" borderId="3" xfId="0" applyFont="1" applyFill="1" applyBorder="1" applyAlignment="1" applyProtection="1">
      <alignment horizontal="center" vertical="center"/>
      <protection hidden="1"/>
    </xf>
    <xf numFmtId="0" fontId="21" fillId="4" borderId="20" xfId="0" applyFont="1" applyFill="1" applyBorder="1" applyAlignment="1" applyProtection="1">
      <alignment horizontal="right" vertical="center"/>
      <protection hidden="1"/>
    </xf>
    <xf numFmtId="0" fontId="21" fillId="4" borderId="21" xfId="0" applyFont="1" applyFill="1" applyBorder="1" applyAlignment="1" applyProtection="1">
      <alignment horizontal="right" vertical="center"/>
      <protection hidden="1"/>
    </xf>
    <xf numFmtId="0" fontId="38" fillId="5" borderId="0" xfId="0" applyFont="1" applyFill="1" applyAlignment="1" applyProtection="1">
      <alignment horizontal="left" vertical="center" wrapText="1"/>
      <protection hidden="1"/>
    </xf>
    <xf numFmtId="1" fontId="8" fillId="4" borderId="39" xfId="0" applyNumberFormat="1" applyFont="1" applyFill="1" applyBorder="1" applyAlignment="1" applyProtection="1">
      <alignment horizontal="right"/>
      <protection hidden="1"/>
    </xf>
    <xf numFmtId="1" fontId="8" fillId="4" borderId="40" xfId="0" applyNumberFormat="1" applyFont="1" applyFill="1" applyBorder="1" applyAlignment="1" applyProtection="1">
      <alignment horizontal="right"/>
      <protection hidden="1"/>
    </xf>
    <xf numFmtId="1" fontId="8" fillId="4" borderId="4" xfId="0" applyNumberFormat="1" applyFont="1" applyFill="1" applyBorder="1" applyAlignment="1" applyProtection="1">
      <alignment horizontal="right"/>
      <protection hidden="1"/>
    </xf>
    <xf numFmtId="0" fontId="8" fillId="5" borderId="29" xfId="0" applyFont="1" applyFill="1" applyBorder="1" applyAlignment="1" applyProtection="1">
      <alignment horizontal="left" vertical="top" wrapText="1"/>
      <protection hidden="1"/>
    </xf>
    <xf numFmtId="0" fontId="8" fillId="5" borderId="0" xfId="0" applyFont="1" applyFill="1" applyAlignment="1" applyProtection="1">
      <alignment horizontal="left" vertical="top" wrapText="1"/>
      <protection hidden="1"/>
    </xf>
    <xf numFmtId="0" fontId="21" fillId="10" borderId="0" xfId="0" applyFont="1" applyFill="1" applyAlignment="1" applyProtection="1">
      <alignment horizontal="left" vertical="center"/>
      <protection locked="0" hidden="1"/>
    </xf>
    <xf numFmtId="0" fontId="8" fillId="5" borderId="29" xfId="0" applyFont="1" applyFill="1" applyBorder="1" applyAlignment="1" applyProtection="1">
      <alignment horizontal="left" vertical="center" wrapText="1"/>
      <protection hidden="1"/>
    </xf>
    <xf numFmtId="0" fontId="54" fillId="8" borderId="1" xfId="0" applyFont="1" applyFill="1" applyBorder="1" applyAlignment="1" applyProtection="1">
      <alignment horizontal="center" vertical="center" wrapText="1"/>
      <protection hidden="1"/>
    </xf>
    <xf numFmtId="0" fontId="54" fillId="8" borderId="2" xfId="0" applyFont="1" applyFill="1" applyBorder="1" applyAlignment="1" applyProtection="1">
      <alignment horizontal="center" vertical="center" wrapText="1"/>
      <protection hidden="1"/>
    </xf>
    <xf numFmtId="0" fontId="54" fillId="8" borderId="3" xfId="0" applyFont="1" applyFill="1" applyBorder="1" applyAlignment="1" applyProtection="1">
      <alignment horizontal="center" vertical="center" wrapText="1"/>
      <protection hidden="1"/>
    </xf>
    <xf numFmtId="0" fontId="54" fillId="8" borderId="0" xfId="0" applyFont="1" applyFill="1" applyAlignment="1" applyProtection="1">
      <alignment horizontal="center" vertical="center"/>
      <protection hidden="1"/>
    </xf>
    <xf numFmtId="0" fontId="54" fillId="8" borderId="6" xfId="0" applyFont="1" applyFill="1" applyBorder="1" applyAlignment="1" applyProtection="1">
      <alignment horizontal="center" vertical="center"/>
      <protection hidden="1"/>
    </xf>
    <xf numFmtId="0" fontId="8" fillId="3" borderId="0" xfId="0" applyFont="1" applyFill="1" applyAlignment="1" applyProtection="1">
      <alignment horizontal="left" vertical="center" wrapText="1"/>
      <protection hidden="1"/>
    </xf>
    <xf numFmtId="0" fontId="55" fillId="8" borderId="61" xfId="0" applyFont="1" applyFill="1" applyBorder="1" applyAlignment="1" applyProtection="1">
      <alignment horizontal="center" vertical="center" wrapText="1"/>
      <protection hidden="1"/>
    </xf>
    <xf numFmtId="0" fontId="36" fillId="8" borderId="61" xfId="0" applyFont="1" applyFill="1" applyBorder="1" applyAlignment="1" applyProtection="1">
      <alignment horizontal="center" vertical="center" wrapText="1"/>
      <protection hidden="1"/>
    </xf>
    <xf numFmtId="0" fontId="8" fillId="3" borderId="26" xfId="0" applyFont="1" applyFill="1" applyBorder="1" applyAlignment="1" applyProtection="1">
      <alignment horizontal="left" vertical="center"/>
      <protection hidden="1"/>
    </xf>
    <xf numFmtId="0" fontId="8" fillId="3" borderId="0" xfId="0" applyFont="1" applyFill="1" applyAlignment="1" applyProtection="1">
      <alignment horizontal="left" vertical="center"/>
      <protection hidden="1"/>
    </xf>
    <xf numFmtId="0" fontId="8" fillId="3" borderId="26" xfId="0" applyFont="1" applyFill="1" applyBorder="1" applyAlignment="1" applyProtection="1">
      <alignment horizontal="left" vertical="top"/>
      <protection hidden="1"/>
    </xf>
    <xf numFmtId="0" fontId="8" fillId="3" borderId="0" xfId="0" applyFont="1" applyFill="1" applyAlignment="1" applyProtection="1">
      <alignment horizontal="left" vertical="top"/>
      <protection hidden="1"/>
    </xf>
    <xf numFmtId="0" fontId="8" fillId="9" borderId="21" xfId="0" applyFont="1" applyFill="1" applyBorder="1" applyAlignment="1" applyProtection="1">
      <alignment horizontal="left" vertical="top" wrapText="1"/>
      <protection locked="0" hidden="1"/>
    </xf>
    <xf numFmtId="0" fontId="21" fillId="5" borderId="0" xfId="0" applyFont="1" applyFill="1" applyAlignment="1" applyProtection="1">
      <alignment horizontal="left" vertical="center"/>
      <protection hidden="1"/>
    </xf>
    <xf numFmtId="0" fontId="0" fillId="0" borderId="0" xfId="0" applyAlignment="1" applyProtection="1">
      <alignment horizontal="left" wrapText="1"/>
      <protection hidden="1"/>
    </xf>
    <xf numFmtId="0" fontId="8" fillId="2" borderId="37" xfId="0" applyFont="1" applyFill="1" applyBorder="1" applyAlignment="1" applyProtection="1">
      <alignment horizontal="left" vertical="center"/>
      <protection hidden="1"/>
    </xf>
    <xf numFmtId="0" fontId="8" fillId="2" borderId="84" xfId="0" applyFont="1" applyFill="1" applyBorder="1" applyAlignment="1" applyProtection="1">
      <alignment horizontal="left" vertical="center"/>
      <protection hidden="1"/>
    </xf>
    <xf numFmtId="0" fontId="53" fillId="8" borderId="80" xfId="0" applyFont="1" applyFill="1" applyBorder="1" applyAlignment="1" applyProtection="1">
      <alignment horizontal="center" vertical="center"/>
      <protection hidden="1"/>
    </xf>
    <xf numFmtId="0" fontId="53" fillId="8" borderId="81" xfId="0" applyFont="1" applyFill="1" applyBorder="1" applyAlignment="1" applyProtection="1">
      <alignment horizontal="center" vertical="center"/>
      <protection hidden="1"/>
    </xf>
    <xf numFmtId="0" fontId="53" fillId="8" borderId="80" xfId="0" applyFont="1" applyFill="1" applyBorder="1" applyAlignment="1" applyProtection="1">
      <alignment horizontal="left" vertical="center"/>
      <protection locked="0"/>
    </xf>
    <xf numFmtId="0" fontId="53" fillId="8" borderId="79" xfId="0" applyFont="1" applyFill="1" applyBorder="1" applyAlignment="1" applyProtection="1">
      <alignment horizontal="left" vertical="center"/>
      <protection hidden="1"/>
    </xf>
    <xf numFmtId="0" fontId="53" fillId="8" borderId="80" xfId="0" applyFont="1" applyFill="1" applyBorder="1" applyAlignment="1" applyProtection="1">
      <alignment horizontal="left" vertical="center"/>
      <protection hidden="1"/>
    </xf>
    <xf numFmtId="0" fontId="27" fillId="8" borderId="75" xfId="0" applyFont="1" applyFill="1" applyBorder="1" applyAlignment="1" applyProtection="1">
      <alignment horizontal="right" vertical="center" wrapText="1"/>
      <protection locked="0"/>
    </xf>
    <xf numFmtId="0" fontId="27" fillId="8" borderId="37" xfId="0" applyFont="1" applyFill="1" applyBorder="1" applyAlignment="1" applyProtection="1">
      <alignment horizontal="right" vertical="center" wrapText="1"/>
      <protection locked="0"/>
    </xf>
    <xf numFmtId="0" fontId="8" fillId="2" borderId="37" xfId="0" applyFont="1" applyFill="1" applyBorder="1" applyAlignment="1" applyProtection="1">
      <alignment horizontal="left" vertical="center" wrapText="1"/>
      <protection hidden="1"/>
    </xf>
    <xf numFmtId="0" fontId="8" fillId="2" borderId="84" xfId="0" applyFont="1" applyFill="1" applyBorder="1" applyAlignment="1" applyProtection="1">
      <alignment horizontal="left" vertical="center" wrapText="1"/>
      <protection hidden="1"/>
    </xf>
    <xf numFmtId="0" fontId="8" fillId="2" borderId="37" xfId="0" applyFont="1" applyFill="1" applyBorder="1" applyAlignment="1" applyProtection="1">
      <alignment horizontal="left" vertical="center"/>
      <protection locked="0"/>
    </xf>
    <xf numFmtId="0" fontId="8" fillId="2" borderId="84" xfId="0" applyFont="1" applyFill="1" applyBorder="1" applyAlignment="1" applyProtection="1">
      <alignment horizontal="left" vertical="center"/>
      <protection locked="0"/>
    </xf>
    <xf numFmtId="0" fontId="49" fillId="2" borderId="44" xfId="0" applyFont="1" applyFill="1" applyBorder="1" applyAlignment="1" applyProtection="1">
      <alignment horizontal="center" vertical="center"/>
      <protection locked="0"/>
    </xf>
    <xf numFmtId="0" fontId="49" fillId="2" borderId="82" xfId="0"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49" fillId="2" borderId="6" xfId="0" applyFont="1" applyFill="1" applyBorder="1" applyAlignment="1" applyProtection="1">
      <alignment horizontal="center" vertical="center"/>
      <protection locked="0"/>
    </xf>
    <xf numFmtId="0" fontId="49" fillId="2" borderId="38" xfId="0" applyFont="1" applyFill="1" applyBorder="1" applyAlignment="1" applyProtection="1">
      <alignment horizontal="center" vertical="center"/>
      <protection locked="0"/>
    </xf>
    <xf numFmtId="0" fontId="49" fillId="2" borderId="83" xfId="0" applyFont="1" applyFill="1" applyBorder="1" applyAlignment="1" applyProtection="1">
      <alignment horizontal="center" vertical="center"/>
      <protection locked="0"/>
    </xf>
    <xf numFmtId="0" fontId="55" fillId="8" borderId="1" xfId="0" applyFont="1" applyFill="1" applyBorder="1" applyAlignment="1" applyProtection="1">
      <alignment horizontal="left" wrapText="1"/>
      <protection locked="0"/>
    </xf>
    <xf numFmtId="0" fontId="55" fillId="8" borderId="2" xfId="0" applyFont="1" applyFill="1" applyBorder="1" applyAlignment="1" applyProtection="1">
      <alignment horizontal="left" wrapText="1"/>
      <protection locked="0"/>
    </xf>
    <xf numFmtId="0" fontId="55" fillId="8" borderId="3" xfId="0" applyFont="1" applyFill="1" applyBorder="1" applyAlignment="1" applyProtection="1">
      <alignment horizontal="left" wrapText="1"/>
      <protection locked="0"/>
    </xf>
    <xf numFmtId="0" fontId="27" fillId="8" borderId="85" xfId="0" applyFont="1" applyFill="1" applyBorder="1" applyAlignment="1" applyProtection="1">
      <alignment horizontal="right" vertical="center" wrapText="1"/>
      <protection locked="0"/>
    </xf>
    <xf numFmtId="0" fontId="27" fillId="8" borderId="38" xfId="0" applyFont="1" applyFill="1" applyBorder="1" applyAlignment="1" applyProtection="1">
      <alignment horizontal="right" vertical="center" wrapText="1"/>
      <protection locked="0"/>
    </xf>
    <xf numFmtId="0" fontId="49" fillId="0" borderId="0" xfId="0" applyFont="1" applyAlignment="1" applyProtection="1">
      <alignment horizontal="justify" vertical="center" wrapText="1"/>
      <protection locked="0"/>
    </xf>
    <xf numFmtId="0" fontId="27" fillId="8" borderId="85" xfId="0" applyFont="1" applyFill="1" applyBorder="1" applyAlignment="1" applyProtection="1">
      <alignment horizontal="justify" vertical="center" wrapText="1"/>
      <protection locked="0"/>
    </xf>
    <xf numFmtId="0" fontId="27" fillId="8" borderId="38" xfId="0" applyFont="1" applyFill="1" applyBorder="1" applyAlignment="1" applyProtection="1">
      <alignment horizontal="justify" vertical="center" wrapText="1"/>
      <protection locked="0"/>
    </xf>
    <xf numFmtId="0" fontId="27" fillId="8" borderId="75" xfId="0" applyFont="1" applyFill="1" applyBorder="1" applyAlignment="1" applyProtection="1">
      <alignment horizontal="right"/>
      <protection locked="0"/>
    </xf>
    <xf numFmtId="0" fontId="27" fillId="8" borderId="37" xfId="0" applyFont="1" applyFill="1" applyBorder="1" applyAlignment="1" applyProtection="1">
      <alignment horizontal="right"/>
      <protection locked="0"/>
    </xf>
    <xf numFmtId="3" fontId="27" fillId="8" borderId="37" xfId="0" applyNumberFormat="1" applyFont="1" applyFill="1" applyBorder="1" applyAlignment="1" applyProtection="1">
      <alignment horizontal="center"/>
      <protection locked="0"/>
    </xf>
    <xf numFmtId="0" fontId="8" fillId="3" borderId="49" xfId="0" applyFont="1" applyFill="1" applyBorder="1" applyAlignment="1" applyProtection="1">
      <alignment horizontal="left" vertical="top"/>
      <protection hidden="1"/>
    </xf>
    <xf numFmtId="0" fontId="8" fillId="3" borderId="16" xfId="0" applyFont="1" applyFill="1" applyBorder="1" applyAlignment="1" applyProtection="1">
      <alignment horizontal="left" vertical="top"/>
      <protection hidden="1"/>
    </xf>
    <xf numFmtId="0" fontId="8" fillId="3" borderId="50" xfId="0" applyFont="1" applyFill="1" applyBorder="1" applyAlignment="1" applyProtection="1">
      <alignment horizontal="left" vertical="top"/>
      <protection hidden="1"/>
    </xf>
    <xf numFmtId="0" fontId="27" fillId="8" borderId="86" xfId="0" applyFont="1" applyFill="1" applyBorder="1" applyAlignment="1" applyProtection="1">
      <alignment horizontal="left" vertical="center"/>
      <protection locked="0"/>
    </xf>
    <xf numFmtId="0" fontId="27" fillId="8" borderId="44" xfId="0" applyFont="1" applyFill="1" applyBorder="1" applyAlignment="1" applyProtection="1">
      <alignment horizontal="left" vertical="center"/>
      <protection locked="0"/>
    </xf>
    <xf numFmtId="0" fontId="27" fillId="8" borderId="82" xfId="0" applyFont="1" applyFill="1" applyBorder="1" applyAlignment="1" applyProtection="1">
      <alignment horizontal="left" vertical="center"/>
      <protection locked="0"/>
    </xf>
    <xf numFmtId="3" fontId="27" fillId="8" borderId="32" xfId="0" applyNumberFormat="1" applyFont="1" applyFill="1" applyBorder="1" applyAlignment="1" applyProtection="1">
      <alignment horizontal="center"/>
      <protection locked="0"/>
    </xf>
    <xf numFmtId="3" fontId="27" fillId="8" borderId="84" xfId="0" applyNumberFormat="1" applyFont="1" applyFill="1" applyBorder="1" applyAlignment="1" applyProtection="1">
      <alignment horizontal="center"/>
      <protection locked="0"/>
    </xf>
  </cellXfs>
  <cellStyles count="5">
    <cellStyle name="Comma" xfId="3" builtinId="3"/>
    <cellStyle name="Currency" xfId="4" builtinId="4"/>
    <cellStyle name="Hyperlink" xfId="2" builtinId="8"/>
    <cellStyle name="Normal" xfId="0" builtinId="0"/>
    <cellStyle name="Percent" xfId="1" builtinId="5"/>
  </cellStyles>
  <dxfs count="41">
    <dxf>
      <font>
        <b val="0"/>
        <i val="0"/>
        <strike val="0"/>
        <condense val="0"/>
        <extend val="0"/>
        <outline val="0"/>
        <shadow val="0"/>
        <u val="none"/>
        <vertAlign val="baseline"/>
        <sz val="9"/>
        <color theme="1"/>
        <name val="Arial"/>
        <family val="2"/>
        <scheme val="none"/>
      </font>
      <numFmt numFmtId="35" formatCode="_-* #,##0.00_-;\-* #,##0.00_-;_-* &quot;-&quot;??_-;_-@_-"/>
      <fill>
        <patternFill patternType="none">
          <fgColor indexed="64"/>
          <bgColor indexed="65"/>
        </patternFill>
      </fill>
      <alignment horizontal="right" vertical="center" textRotation="0" wrapText="1" indent="0" justifyLastLine="0" shrinkToFit="0" readingOrder="0"/>
      <border diagonalUp="0" diagonalDown="0">
        <left/>
        <right/>
        <top style="thin">
          <color indexed="64"/>
        </top>
        <bottom/>
      </border>
      <protection locked="1" hidden="1"/>
    </dxf>
    <dxf>
      <font>
        <b val="0"/>
        <i val="0"/>
        <strike val="0"/>
        <condense val="0"/>
        <extend val="0"/>
        <outline val="0"/>
        <shadow val="0"/>
        <u val="none"/>
        <vertAlign val="baseline"/>
        <sz val="9"/>
        <color theme="1"/>
        <name val="Arial"/>
        <family val="2"/>
        <scheme val="none"/>
      </font>
      <fill>
        <patternFill patternType="none">
          <fgColor indexed="64"/>
          <bgColor indexed="65"/>
        </patternFill>
      </fill>
      <alignment horizontal="right" vertical="center" textRotation="0" wrapText="1" indent="0" justifyLastLine="0" shrinkToFit="0" readingOrder="0"/>
      <border diagonalUp="0" diagonalDown="0">
        <left/>
        <right/>
        <top style="thin">
          <color indexed="64"/>
        </top>
        <bottom/>
      </border>
      <protection locked="1" hidden="1"/>
    </dxf>
    <dxf>
      <font>
        <b val="0"/>
        <i val="0"/>
        <strike val="0"/>
        <condense val="0"/>
        <extend val="0"/>
        <outline val="0"/>
        <shadow val="0"/>
        <u val="none"/>
        <vertAlign val="baseline"/>
        <sz val="9"/>
        <color theme="1"/>
        <name val="Arial"/>
        <family val="2"/>
        <scheme val="none"/>
      </font>
      <fill>
        <patternFill patternType="none">
          <fgColor indexed="64"/>
          <bgColor indexed="65"/>
        </patternFill>
      </fill>
      <alignment horizontal="right" vertical="center" textRotation="0" wrapText="1" indent="0" justifyLastLine="0" shrinkToFit="0" readingOrder="0"/>
      <border diagonalUp="0" diagonalDown="0">
        <left/>
        <right/>
        <top style="thin">
          <color indexed="64"/>
        </top>
        <bottom/>
      </border>
      <protection locked="1" hidden="1"/>
    </dxf>
    <dxf>
      <font>
        <b val="0"/>
        <i val="0"/>
        <strike val="0"/>
        <condense val="0"/>
        <extend val="0"/>
        <outline val="0"/>
        <shadow val="0"/>
        <u val="none"/>
        <vertAlign val="baseline"/>
        <sz val="9"/>
        <color theme="1"/>
        <name val="Arial"/>
        <family val="2"/>
        <scheme val="none"/>
      </font>
      <fill>
        <patternFill patternType="none">
          <fgColor indexed="64"/>
          <bgColor indexed="65"/>
        </patternFill>
      </fill>
      <alignment horizontal="justify" vertical="center" textRotation="0" wrapText="1" indent="0" justifyLastLine="0" shrinkToFit="0" readingOrder="0"/>
      <border diagonalUp="0" diagonalDown="0">
        <left/>
        <right/>
        <top style="thin">
          <color indexed="64"/>
        </top>
        <bottom/>
      </border>
      <protection locked="1" hidden="1"/>
    </dxf>
    <dxf>
      <font>
        <b/>
        <i val="0"/>
        <strike val="0"/>
        <condense val="0"/>
        <extend val="0"/>
        <outline val="0"/>
        <shadow val="0"/>
        <u val="none"/>
        <vertAlign val="baseline"/>
        <sz val="9"/>
        <color theme="1"/>
        <name val="Arial"/>
        <family val="2"/>
        <scheme val="none"/>
      </font>
      <fill>
        <patternFill patternType="none">
          <fgColor indexed="64"/>
          <bgColor indexed="65"/>
        </patternFill>
      </fill>
      <alignment horizontal="justify" vertical="center" textRotation="0" wrapText="1" indent="0" justifyLastLine="0" shrinkToFit="0" readingOrder="0"/>
      <border diagonalUp="0" diagonalDown="0">
        <left style="thin">
          <color theme="4" tint="0.39997558519241921"/>
        </left>
        <right/>
        <top style="thin">
          <color indexed="64"/>
        </top>
        <bottom/>
      </border>
      <protection locked="1" hidden="1"/>
    </dxf>
    <dxf>
      <font>
        <b val="0"/>
        <i val="0"/>
        <strike val="0"/>
        <condense val="0"/>
        <extend val="0"/>
        <outline val="0"/>
        <shadow val="0"/>
        <u val="none"/>
        <vertAlign val="baseline"/>
        <sz val="9"/>
        <color theme="1"/>
        <name val="Calibri"/>
        <family val="2"/>
        <scheme val="minor"/>
      </font>
      <fill>
        <patternFill patternType="none">
          <fgColor indexed="64"/>
          <bgColor indexed="65"/>
        </patternFill>
      </fill>
      <border diagonalUp="0" diagonalDown="0">
        <left/>
        <right/>
        <top style="thin">
          <color theme="4" tint="0.39997558519241921"/>
        </top>
        <bottom/>
      </border>
      <protection locked="1" hidden="1"/>
    </dxf>
    <dxf>
      <border outline="0">
        <left style="thin">
          <color theme="4" tint="0.39997558519241921"/>
        </left>
        <right style="thin">
          <color theme="4" tint="0.39997558519241921"/>
        </right>
      </border>
    </dxf>
    <dxf>
      <font>
        <strike val="0"/>
        <outline val="0"/>
        <shadow val="0"/>
        <u val="none"/>
        <vertAlign val="baseline"/>
        <sz val="9"/>
        <family val="2"/>
      </font>
      <protection locked="1" hidden="1"/>
    </dxf>
    <dxf>
      <font>
        <b/>
        <i val="0"/>
        <strike val="0"/>
        <condense val="0"/>
        <extend val="0"/>
        <outline val="0"/>
        <shadow val="0"/>
        <u val="none"/>
        <vertAlign val="baseline"/>
        <sz val="9"/>
        <color theme="0"/>
        <name val="Arial"/>
        <family val="2"/>
        <scheme val="none"/>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border diagonalUp="0" diagonalDown="0">
        <left/>
        <right/>
        <top style="thin">
          <color theme="8" tint="0.39997558519241921"/>
        </top>
        <bottom/>
        <vertical/>
        <horizontal/>
      </border>
      <protection locked="1"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border diagonalUp="0" diagonalDown="0">
        <left/>
        <right/>
        <top style="thin">
          <color theme="8" tint="0.39997558519241921"/>
        </top>
        <bottom/>
        <vertical/>
        <horizontal/>
      </border>
      <protection locked="1"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border diagonalUp="0" diagonalDown="0">
        <left/>
        <right/>
        <top style="thin">
          <color theme="8" tint="0.39997558519241921"/>
        </top>
        <bottom/>
        <vertical/>
        <horizontal/>
      </border>
      <protection locked="1"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border diagonalUp="0" diagonalDown="0">
        <left/>
        <right/>
        <top style="thin">
          <color theme="8" tint="0.39997558519241921"/>
        </top>
        <bottom/>
        <vertical/>
        <horizontal/>
      </border>
      <protection locked="1" hidden="1"/>
    </dxf>
    <dxf>
      <font>
        <b val="0"/>
        <i val="0"/>
        <strike val="0"/>
        <condense val="0"/>
        <extend val="0"/>
        <outline val="0"/>
        <shadow val="0"/>
        <u val="none"/>
        <vertAlign val="baseline"/>
        <sz val="11"/>
        <color rgb="FF002060"/>
        <name val="Calibri"/>
        <family val="2"/>
        <scheme val="minor"/>
      </font>
      <numFmt numFmtId="169" formatCode="??0"/>
      <fill>
        <patternFill patternType="solid">
          <fgColor theme="8" tint="0.79998168889431442"/>
          <bgColor theme="8" tint="0.79998168889431442"/>
        </patternFill>
      </fill>
      <alignment horizontal="right" vertical="bottom" textRotation="0" wrapText="0" indent="0" justifyLastLine="0" shrinkToFit="0" readingOrder="0"/>
      <border diagonalUp="0" diagonalDown="0">
        <left/>
        <right/>
        <top style="thin">
          <color theme="8" tint="0.39997558519241921"/>
        </top>
        <bottom/>
        <vertical/>
        <horizontal/>
      </border>
      <protection locked="1" hidden="1"/>
    </dxf>
    <dxf>
      <font>
        <b val="0"/>
        <i val="0"/>
        <strike val="0"/>
        <condense val="0"/>
        <extend val="0"/>
        <outline val="0"/>
        <shadow val="0"/>
        <u val="none"/>
        <vertAlign val="baseline"/>
        <sz val="11"/>
        <color rgb="FF002060"/>
        <name val="Calibri"/>
        <family val="2"/>
        <scheme val="minor"/>
      </font>
      <fill>
        <patternFill patternType="solid">
          <fgColor theme="8" tint="0.79998168889431442"/>
          <bgColor theme="8" tint="0.79998168889431442"/>
        </patternFill>
      </fill>
      <border diagonalUp="0" diagonalDown="0">
        <left/>
        <right/>
        <top style="thin">
          <color theme="8" tint="0.39997558519241921"/>
        </top>
        <bottom/>
        <vertical/>
        <horizontal/>
      </border>
      <protection locked="1" hidden="1"/>
    </dxf>
    <dxf>
      <font>
        <b val="0"/>
        <i val="0"/>
        <strike val="0"/>
        <condense val="0"/>
        <extend val="0"/>
        <outline val="0"/>
        <shadow val="0"/>
        <u val="none"/>
        <vertAlign val="baseline"/>
        <sz val="11"/>
        <color rgb="FF002060"/>
        <name val="Calibri"/>
        <family val="2"/>
        <scheme val="minor"/>
      </font>
      <fill>
        <patternFill patternType="solid">
          <fgColor theme="8" tint="0.79998168889431442"/>
          <bgColor theme="8" tint="0.79998168889431442"/>
        </patternFill>
      </fill>
      <border diagonalUp="0" diagonalDown="0">
        <left/>
        <right/>
        <top style="thin">
          <color theme="8" tint="0.39997558519241921"/>
        </top>
        <bottom/>
        <vertical/>
        <horizontal/>
      </border>
      <protection locked="1"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border diagonalUp="0" diagonalDown="0">
        <left/>
        <right/>
        <top style="thin">
          <color theme="8" tint="0.39997558519241921"/>
        </top>
        <bottom/>
        <vertical/>
        <horizontal/>
      </border>
      <protection locked="1"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border diagonalUp="0" diagonalDown="0">
        <left/>
        <right/>
        <top style="thin">
          <color theme="8" tint="0.39997558519241921"/>
        </top>
        <bottom/>
        <vertical/>
        <horizontal/>
      </border>
      <protection locked="1"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border diagonalUp="0" diagonalDown="0">
        <left/>
        <right/>
        <top style="thin">
          <color theme="8" tint="0.39997558519241921"/>
        </top>
        <bottom/>
        <vertical/>
        <horizontal/>
      </border>
      <protection locked="1"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border diagonalUp="0" diagonalDown="0">
        <left/>
        <right/>
        <top style="thin">
          <color theme="8" tint="0.39997558519241921"/>
        </top>
        <bottom/>
        <vertical/>
        <horizontal/>
      </border>
      <protection locked="1"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border diagonalUp="0" diagonalDown="0">
        <left/>
        <right/>
        <top style="thin">
          <color theme="8" tint="0.39997558519241921"/>
        </top>
        <bottom/>
        <vertical/>
        <horizontal/>
      </border>
      <protection locked="1"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border diagonalUp="0" diagonalDown="0">
        <left/>
        <right/>
        <top style="thin">
          <color theme="8" tint="0.39997558519241921"/>
        </top>
        <bottom/>
        <vertical/>
        <horizontal/>
      </border>
      <protection locked="1"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border diagonalUp="0" diagonalDown="0">
        <left/>
        <right/>
        <top style="thin">
          <color theme="8" tint="0.39997558519241921"/>
        </top>
        <bottom/>
        <vertical/>
        <horizontal/>
      </border>
      <protection locked="1"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border diagonalUp="0" diagonalDown="0">
        <left/>
        <right/>
        <top style="thin">
          <color theme="8" tint="0.39997558519241921"/>
        </top>
        <bottom/>
        <vertical/>
        <horizontal/>
      </border>
      <protection locked="1"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border diagonalUp="0" diagonalDown="0">
        <left/>
        <right/>
        <top style="thin">
          <color theme="8" tint="0.39997558519241921"/>
        </top>
        <bottom/>
        <vertical/>
        <horizontal/>
      </border>
      <protection locked="1"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border diagonalUp="0" diagonalDown="0">
        <left/>
        <right/>
        <top style="thin">
          <color theme="8" tint="0.39997558519241921"/>
        </top>
        <bottom/>
        <vertical/>
        <horizontal/>
      </border>
      <protection locked="1"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border diagonalUp="0" diagonalDown="0">
        <left/>
        <right/>
        <top style="thin">
          <color theme="8" tint="0.39997558519241921"/>
        </top>
        <bottom/>
        <vertical/>
        <horizontal/>
      </border>
      <protection locked="1"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border diagonalUp="0" diagonalDown="0">
        <left/>
        <right/>
        <top style="thin">
          <color theme="8" tint="0.39997558519241921"/>
        </top>
        <bottom/>
        <vertical/>
        <horizontal/>
      </border>
      <protection locked="1"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border diagonalUp="0" diagonalDown="0">
        <left/>
        <right/>
        <top style="thin">
          <color theme="8" tint="0.39997558519241921"/>
        </top>
        <bottom/>
        <vertical/>
        <horizontal/>
      </border>
      <protection locked="1"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border diagonalUp="0" diagonalDown="0">
        <left/>
        <right/>
        <top style="thin">
          <color theme="8" tint="0.39997558519241921"/>
        </top>
        <bottom/>
        <vertical/>
        <horizontal/>
      </border>
      <protection locked="1"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border diagonalUp="0" diagonalDown="0">
        <left/>
        <right/>
        <top style="thin">
          <color theme="8" tint="0.39997558519241921"/>
        </top>
        <bottom/>
        <vertical/>
        <horizontal/>
      </border>
      <protection locked="1" hidden="1"/>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theme="8" tint="0.79998168889431442"/>
          <bgColor theme="8" tint="0.79998168889431442"/>
        </patternFill>
      </fill>
      <border diagonalUp="0" diagonalDown="0">
        <left/>
        <right/>
        <top style="thin">
          <color theme="8" tint="0.39997558519241921"/>
        </top>
        <bottom/>
        <vertical/>
        <horizontal/>
      </border>
      <protection locked="1" hidden="1"/>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theme="8" tint="0.79998168889431442"/>
          <bgColor theme="8" tint="0.79998168889431442"/>
        </patternFill>
      </fill>
      <border diagonalUp="0" diagonalDown="0">
        <left/>
        <right/>
        <top style="thin">
          <color theme="8" tint="0.39997558519241921"/>
        </top>
        <bottom/>
        <vertical/>
        <horizontal/>
      </border>
      <protection locked="1" hidden="1"/>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theme="8" tint="0.79998168889431442"/>
          <bgColor theme="8" tint="0.79998168889431442"/>
        </patternFill>
      </fill>
      <border diagonalUp="0" diagonalDown="0">
        <left/>
        <right/>
        <top style="thin">
          <color theme="8" tint="0.39997558519241921"/>
        </top>
        <bottom/>
        <vertical/>
        <horizontal/>
      </border>
      <protection locked="1" hidden="1"/>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theme="8" tint="0.79998168889431442"/>
          <bgColor theme="8" tint="0.79998168889431442"/>
        </patternFill>
      </fill>
      <border diagonalUp="0" diagonalDown="0">
        <left/>
        <right/>
        <top style="thin">
          <color theme="8" tint="0.39997558519241921"/>
        </top>
        <bottom/>
        <vertical/>
        <horizontal/>
      </border>
      <protection locked="1"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border diagonalUp="0" diagonalDown="0">
        <left/>
        <right/>
        <top style="thin">
          <color theme="8" tint="0.39997558519241921"/>
        </top>
        <bottom/>
        <vertical/>
        <horizontal/>
      </border>
      <protection locked="1"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border diagonalUp="0" diagonalDown="0">
        <left/>
        <right/>
        <top style="thin">
          <color theme="8" tint="0.39997558519241921"/>
        </top>
        <bottom/>
        <vertical/>
        <horizontal/>
      </border>
      <protection locked="1"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border diagonalUp="0" diagonalDown="0">
        <left/>
        <right/>
        <top style="thin">
          <color theme="8" tint="0.39997558519241921"/>
        </top>
        <bottom/>
        <vertical/>
        <horizontal/>
      </border>
      <protection locked="1" hidden="1"/>
    </dxf>
    <dxf>
      <border outline="0">
        <left style="thin">
          <color theme="8" tint="0.39997558519241921"/>
        </left>
        <right style="thin">
          <color theme="8" tint="0.39997558519241921"/>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protection locked="1" hidden="1"/>
    </dxf>
    <dxf>
      <font>
        <b/>
        <i val="0"/>
        <strike val="0"/>
        <condense val="0"/>
        <extend val="0"/>
        <outline val="0"/>
        <shadow val="0"/>
        <u val="none"/>
        <vertAlign val="baseline"/>
        <sz val="11"/>
        <color theme="0"/>
        <name val="Calibri"/>
        <family val="2"/>
        <scheme val="minor"/>
      </font>
      <fill>
        <patternFill patternType="solid">
          <fgColor theme="8"/>
          <bgColor theme="8"/>
        </patternFill>
      </fill>
      <alignment horizontal="general" vertical="bottom" textRotation="0" wrapText="1" indent="0" justifyLastLine="0" shrinkToFit="0" readingOrder="0"/>
      <protection locked="1" hidden="1"/>
    </dxf>
  </dxfs>
  <tableStyles count="2" defaultTableStyle="TableStyleMedium2" defaultPivotStyle="PivotStyleLight16">
    <tableStyle name="Invisible" pivot="0" table="0" count="0" xr9:uid="{9813070F-E95E-488B-B185-69C283AEFB8C}"/>
    <tableStyle name="Table Style 1" pivot="0" count="0" xr9:uid="{FA4CCEAE-93AE-4E2E-AB49-BBD79D4E447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s://www.eauc.org.uk/" TargetMode="External"/><Relationship Id="rId5" Type="http://schemas.openxmlformats.org/officeDocument/2006/relationships/hyperlink" Target="https://higroupltd.co.uk" TargetMode="External"/><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hyperlink" Target="https://www.eauc.org.uk/" TargetMode="External"/><Relationship Id="rId2" Type="http://schemas.openxmlformats.org/officeDocument/2006/relationships/image" Target="../media/image4.png"/><Relationship Id="rId1" Type="http://schemas.openxmlformats.org/officeDocument/2006/relationships/hyperlink" Target="https://www.hillsideenvironmental.co.uk/" TargetMode="External"/><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355073</xdr:colOff>
      <xdr:row>1</xdr:row>
      <xdr:rowOff>83820</xdr:rowOff>
    </xdr:from>
    <xdr:to>
      <xdr:col>7</xdr:col>
      <xdr:colOff>1047751</xdr:colOff>
      <xdr:row>6</xdr:row>
      <xdr:rowOff>66675</xdr:rowOff>
    </xdr:to>
    <xdr:pic>
      <xdr:nvPicPr>
        <xdr:cNvPr id="11" name="Picture 10">
          <a:hlinkClick xmlns:r="http://schemas.openxmlformats.org/officeDocument/2006/relationships" r:id="rId1"/>
          <a:extLst>
            <a:ext uri="{FF2B5EF4-FFF2-40B4-BE49-F238E27FC236}">
              <a16:creationId xmlns:a16="http://schemas.microsoft.com/office/drawing/2014/main" id="{378A8468-B757-426E-9992-01994D5509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79398" y="274320"/>
          <a:ext cx="2521478" cy="935355"/>
        </a:xfrm>
        <a:prstGeom prst="rect">
          <a:avLst/>
        </a:prstGeom>
      </xdr:spPr>
    </xdr:pic>
    <xdr:clientData/>
  </xdr:twoCellAnchor>
  <xdr:twoCellAnchor editAs="oneCell">
    <xdr:from>
      <xdr:col>7</xdr:col>
      <xdr:colOff>152400</xdr:colOff>
      <xdr:row>26</xdr:row>
      <xdr:rowOff>28575</xdr:rowOff>
    </xdr:from>
    <xdr:to>
      <xdr:col>12</xdr:col>
      <xdr:colOff>419100</xdr:colOff>
      <xdr:row>34</xdr:row>
      <xdr:rowOff>133624</xdr:rowOff>
    </xdr:to>
    <xdr:pic>
      <xdr:nvPicPr>
        <xdr:cNvPr id="4" name="Picture 3">
          <a:extLst>
            <a:ext uri="{FF2B5EF4-FFF2-40B4-BE49-F238E27FC236}">
              <a16:creationId xmlns:a16="http://schemas.microsoft.com/office/drawing/2014/main" id="{53810432-DDB0-411D-9489-D7D558EB26A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05525" y="18373725"/>
          <a:ext cx="3333750" cy="1629049"/>
        </a:xfrm>
        <a:prstGeom prst="rect">
          <a:avLst/>
        </a:prstGeom>
      </xdr:spPr>
    </xdr:pic>
    <xdr:clientData/>
  </xdr:twoCellAnchor>
  <xdr:twoCellAnchor editAs="oneCell">
    <xdr:from>
      <xdr:col>1</xdr:col>
      <xdr:colOff>981075</xdr:colOff>
      <xdr:row>26</xdr:row>
      <xdr:rowOff>0</xdr:rowOff>
    </xdr:from>
    <xdr:to>
      <xdr:col>5</xdr:col>
      <xdr:colOff>85725</xdr:colOff>
      <xdr:row>34</xdr:row>
      <xdr:rowOff>20977</xdr:rowOff>
    </xdr:to>
    <xdr:pic>
      <xdr:nvPicPr>
        <xdr:cNvPr id="6" name="Picture 5">
          <a:extLst>
            <a:ext uri="{FF2B5EF4-FFF2-40B4-BE49-F238E27FC236}">
              <a16:creationId xmlns:a16="http://schemas.microsoft.com/office/drawing/2014/main" id="{0FFA7061-CB19-84F5-FE56-A86C52324D8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47775" y="18278475"/>
          <a:ext cx="3771900" cy="1468777"/>
        </a:xfrm>
        <a:prstGeom prst="rect">
          <a:avLst/>
        </a:prstGeom>
      </xdr:spPr>
    </xdr:pic>
    <xdr:clientData/>
  </xdr:twoCellAnchor>
  <xdr:twoCellAnchor editAs="oneCell">
    <xdr:from>
      <xdr:col>1</xdr:col>
      <xdr:colOff>438150</xdr:colOff>
      <xdr:row>0</xdr:row>
      <xdr:rowOff>47625</xdr:rowOff>
    </xdr:from>
    <xdr:to>
      <xdr:col>4</xdr:col>
      <xdr:colOff>152400</xdr:colOff>
      <xdr:row>8</xdr:row>
      <xdr:rowOff>68602</xdr:rowOff>
    </xdr:to>
    <xdr:pic>
      <xdr:nvPicPr>
        <xdr:cNvPr id="7" name="Picture 6">
          <a:hlinkClick xmlns:r="http://schemas.openxmlformats.org/officeDocument/2006/relationships" r:id="rId5"/>
          <a:extLst>
            <a:ext uri="{FF2B5EF4-FFF2-40B4-BE49-F238E27FC236}">
              <a16:creationId xmlns:a16="http://schemas.microsoft.com/office/drawing/2014/main" id="{4AE9A97D-BF00-4179-A691-CF2D80EEBD4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04850" y="47625"/>
          <a:ext cx="3771900" cy="14687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1099457</xdr:colOff>
      <xdr:row>70</xdr:row>
      <xdr:rowOff>1162596</xdr:rowOff>
    </xdr:from>
    <xdr:to>
      <xdr:col>9</xdr:col>
      <xdr:colOff>21771</xdr:colOff>
      <xdr:row>70</xdr:row>
      <xdr:rowOff>1338943</xdr:rowOff>
    </xdr:to>
    <xdr:sp macro="" textlink="">
      <xdr:nvSpPr>
        <xdr:cNvPr id="2" name="Arrow: Right 1">
          <a:extLst>
            <a:ext uri="{FF2B5EF4-FFF2-40B4-BE49-F238E27FC236}">
              <a16:creationId xmlns:a16="http://schemas.microsoft.com/office/drawing/2014/main" id="{3A3C4CF8-B859-439F-83CF-D6FDC1C2E965}"/>
            </a:ext>
          </a:extLst>
        </xdr:cNvPr>
        <xdr:cNvSpPr/>
      </xdr:nvSpPr>
      <xdr:spPr>
        <a:xfrm>
          <a:off x="1567543" y="25111167"/>
          <a:ext cx="12453257" cy="1763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1970314</xdr:colOff>
      <xdr:row>151</xdr:row>
      <xdr:rowOff>228600</xdr:rowOff>
    </xdr:from>
    <xdr:to>
      <xdr:col>9</xdr:col>
      <xdr:colOff>1</xdr:colOff>
      <xdr:row>151</xdr:row>
      <xdr:rowOff>413658</xdr:rowOff>
    </xdr:to>
    <xdr:sp macro="" textlink="">
      <xdr:nvSpPr>
        <xdr:cNvPr id="7" name="Arrow: Right 6">
          <a:extLst>
            <a:ext uri="{FF2B5EF4-FFF2-40B4-BE49-F238E27FC236}">
              <a16:creationId xmlns:a16="http://schemas.microsoft.com/office/drawing/2014/main" id="{DA15CAE6-7B3E-4510-B818-D72E83B0F0A1}"/>
            </a:ext>
          </a:extLst>
        </xdr:cNvPr>
        <xdr:cNvSpPr/>
      </xdr:nvSpPr>
      <xdr:spPr>
        <a:xfrm>
          <a:off x="11625943" y="44522571"/>
          <a:ext cx="2993572" cy="185058"/>
        </a:xfrm>
        <a:prstGeom prst="right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154781</xdr:colOff>
      <xdr:row>152</xdr:row>
      <xdr:rowOff>140972</xdr:rowOff>
    </xdr:from>
    <xdr:to>
      <xdr:col>9</xdr:col>
      <xdr:colOff>466248</xdr:colOff>
      <xdr:row>177</xdr:row>
      <xdr:rowOff>134064</xdr:rowOff>
    </xdr:to>
    <xdr:sp macro="" textlink="">
      <xdr:nvSpPr>
        <xdr:cNvPr id="8" name="Arrow: Bent 7">
          <a:extLst>
            <a:ext uri="{FF2B5EF4-FFF2-40B4-BE49-F238E27FC236}">
              <a16:creationId xmlns:a16="http://schemas.microsoft.com/office/drawing/2014/main" id="{F3F49636-20FA-41B7-8039-D5E32DCAD632}"/>
            </a:ext>
          </a:extLst>
        </xdr:cNvPr>
        <xdr:cNvSpPr/>
      </xdr:nvSpPr>
      <xdr:spPr>
        <a:xfrm rot="5400000">
          <a:off x="11613001" y="45797034"/>
          <a:ext cx="3826904" cy="3168967"/>
        </a:xfrm>
        <a:prstGeom prst="bentArrow">
          <a:avLst>
            <a:gd name="adj1" fmla="val 3628"/>
            <a:gd name="adj2" fmla="val 4419"/>
            <a:gd name="adj3" fmla="val 2500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7</xdr:col>
      <xdr:colOff>-1</xdr:colOff>
      <xdr:row>71</xdr:row>
      <xdr:rowOff>134783</xdr:rowOff>
    </xdr:from>
    <xdr:to>
      <xdr:col>9</xdr:col>
      <xdr:colOff>416717</xdr:colOff>
      <xdr:row>94</xdr:row>
      <xdr:rowOff>154787</xdr:rowOff>
    </xdr:to>
    <xdr:sp macro="" textlink="">
      <xdr:nvSpPr>
        <xdr:cNvPr id="9" name="Arrow: Bent 8">
          <a:extLst>
            <a:ext uri="{FF2B5EF4-FFF2-40B4-BE49-F238E27FC236}">
              <a16:creationId xmlns:a16="http://schemas.microsoft.com/office/drawing/2014/main" id="{DAF06967-69F1-4DFB-9BFF-813198A43276}"/>
            </a:ext>
          </a:extLst>
        </xdr:cNvPr>
        <xdr:cNvSpPr/>
      </xdr:nvSpPr>
      <xdr:spPr>
        <a:xfrm rot="5400000">
          <a:off x="11455715" y="26767161"/>
          <a:ext cx="3937161" cy="3274218"/>
        </a:xfrm>
        <a:prstGeom prst="bentArrow">
          <a:avLst>
            <a:gd name="adj1" fmla="val 2735"/>
            <a:gd name="adj2" fmla="val 5733"/>
            <a:gd name="adj3" fmla="val 2500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53</xdr:row>
      <xdr:rowOff>8466</xdr:rowOff>
    </xdr:from>
    <xdr:to>
      <xdr:col>4</xdr:col>
      <xdr:colOff>1173837</xdr:colOff>
      <xdr:row>53</xdr:row>
      <xdr:rowOff>620466</xdr:rowOff>
    </xdr:to>
    <xdr:pic>
      <xdr:nvPicPr>
        <xdr:cNvPr id="4" name="Picture 3">
          <a:hlinkClick xmlns:r="http://schemas.openxmlformats.org/officeDocument/2006/relationships" r:id="rId1"/>
          <a:extLst>
            <a:ext uri="{FF2B5EF4-FFF2-40B4-BE49-F238E27FC236}">
              <a16:creationId xmlns:a16="http://schemas.microsoft.com/office/drawing/2014/main" id="{F31B4469-77C9-4186-A8CE-57217021417B}"/>
            </a:ext>
          </a:extLst>
        </xdr:cNvPr>
        <xdr:cNvPicPr>
          <a:picLocks noChangeAspect="1"/>
        </xdr:cNvPicPr>
      </xdr:nvPicPr>
      <xdr:blipFill>
        <a:blip xmlns:r="http://schemas.openxmlformats.org/officeDocument/2006/relationships" r:embed="rId2"/>
        <a:stretch>
          <a:fillRect/>
        </a:stretch>
      </xdr:blipFill>
      <xdr:spPr>
        <a:xfrm>
          <a:off x="6612467" y="14833599"/>
          <a:ext cx="1173837" cy="612000"/>
        </a:xfrm>
        <a:prstGeom prst="rect">
          <a:avLst/>
        </a:prstGeom>
      </xdr:spPr>
    </xdr:pic>
    <xdr:clientData/>
  </xdr:twoCellAnchor>
  <xdr:twoCellAnchor editAs="oneCell">
    <xdr:from>
      <xdr:col>5</xdr:col>
      <xdr:colOff>1308079</xdr:colOff>
      <xdr:row>53</xdr:row>
      <xdr:rowOff>0</xdr:rowOff>
    </xdr:from>
    <xdr:to>
      <xdr:col>7</xdr:col>
      <xdr:colOff>0</xdr:colOff>
      <xdr:row>53</xdr:row>
      <xdr:rowOff>540000</xdr:rowOff>
    </xdr:to>
    <xdr:pic>
      <xdr:nvPicPr>
        <xdr:cNvPr id="6" name="Picture 5">
          <a:hlinkClick xmlns:r="http://schemas.openxmlformats.org/officeDocument/2006/relationships" r:id="rId3"/>
          <a:extLst>
            <a:ext uri="{FF2B5EF4-FFF2-40B4-BE49-F238E27FC236}">
              <a16:creationId xmlns:a16="http://schemas.microsoft.com/office/drawing/2014/main" id="{692B9904-BC6E-4141-B6B0-93F9BF99DD74}"/>
            </a:ext>
          </a:extLst>
        </xdr:cNvPr>
        <xdr:cNvPicPr>
          <a:picLocks noChangeAspect="1"/>
        </xdr:cNvPicPr>
      </xdr:nvPicPr>
      <xdr:blipFill>
        <a:blip xmlns:r="http://schemas.openxmlformats.org/officeDocument/2006/relationships" r:embed="rId4"/>
        <a:stretch>
          <a:fillRect/>
        </a:stretch>
      </xdr:blipFill>
      <xdr:spPr>
        <a:xfrm>
          <a:off x="9266746" y="14562667"/>
          <a:ext cx="1384321"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igroupltd.sharepoint.com/Users/russe/Dropbox/EAUC%20project%20folder/Scottish%20Reporting%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Req"/>
      <sheetName val="Recommended - Wider Influence"/>
    </sheetNames>
    <sheetDataSet>
      <sheetData sheetId="0"/>
      <sheetData sheetId="1">
        <row r="3">
          <cell r="C3">
            <v>2005</v>
          </cell>
          <cell r="S3" t="str">
            <v>Financial (April to March)</v>
          </cell>
          <cell r="V3" t="str">
            <v>total % reduction</v>
          </cell>
          <cell r="W3" t="str">
            <v>absolute</v>
          </cell>
          <cell r="Y3" t="str">
            <v>All emissions</v>
          </cell>
          <cell r="AH3" t="str">
            <v>kWh</v>
          </cell>
          <cell r="AI3" t="str">
            <v>kgCO2e/kWh</v>
          </cell>
          <cell r="AJ3" t="str">
            <v>Educational Institution</v>
          </cell>
          <cell r="AO3" t="str">
            <v>Estimated</v>
          </cell>
          <cell r="AQ3" t="str">
            <v>Scope 1</v>
          </cell>
          <cell r="AR3" t="str">
            <v>Increase</v>
          </cell>
          <cell r="AS3" t="str">
            <v>N1-1</v>
          </cell>
          <cell r="AT3" t="str">
            <v>N2-1</v>
          </cell>
          <cell r="AU3" t="str">
            <v>N3-1</v>
          </cell>
          <cell r="AV3" t="str">
            <v>B1-1</v>
          </cell>
          <cell r="AW3" t="str">
            <v>B2-1</v>
          </cell>
          <cell r="AX3" t="str">
            <v>B3-1</v>
          </cell>
          <cell r="AY3" t="str">
            <v>S1-1</v>
          </cell>
          <cell r="BA3" t="str">
            <v>S3-1</v>
          </cell>
          <cell r="BB3" t="str">
            <v>Floor area</v>
          </cell>
          <cell r="BD3" t="str">
            <v>2014/15 (Financial year)</v>
          </cell>
        </row>
        <row r="4">
          <cell r="C4">
            <v>2006</v>
          </cell>
          <cell r="S4" t="str">
            <v>Academic (September to August)</v>
          </cell>
          <cell r="V4" t="str">
            <v>annual % reduction</v>
          </cell>
          <cell r="W4" t="str">
            <v>percentage</v>
          </cell>
          <cell r="Y4" t="str">
            <v>Energy use in buildings</v>
          </cell>
          <cell r="AH4" t="str">
            <v>MWh</v>
          </cell>
          <cell r="AI4" t="str">
            <v>kgCO2e/litre</v>
          </cell>
          <cell r="AJ4" t="str">
            <v>Integration Joint Boards</v>
          </cell>
          <cell r="AO4" t="str">
            <v>Actual</v>
          </cell>
          <cell r="AQ4" t="str">
            <v>Scope 2</v>
          </cell>
          <cell r="AR4" t="str">
            <v>Decrease</v>
          </cell>
          <cell r="AS4" t="str">
            <v>N1-2</v>
          </cell>
          <cell r="AT4" t="str">
            <v>N2-2</v>
          </cell>
          <cell r="AU4" t="str">
            <v>N3-2</v>
          </cell>
          <cell r="AV4" t="str">
            <v>B1-2</v>
          </cell>
          <cell r="AW4" t="str">
            <v>B2-2</v>
          </cell>
          <cell r="AX4" t="str">
            <v>B3-2</v>
          </cell>
          <cell r="AY4" t="str">
            <v>S1-2</v>
          </cell>
          <cell r="BA4" t="str">
            <v>S3-2</v>
          </cell>
          <cell r="BB4" t="str">
            <v>Treated water</v>
          </cell>
          <cell r="BD4" t="str">
            <v>2015/16 (Financial year)</v>
          </cell>
        </row>
        <row r="5">
          <cell r="C5">
            <v>2007</v>
          </cell>
          <cell r="S5" t="str">
            <v>Calendar (January to December)</v>
          </cell>
          <cell r="V5" t="str">
            <v>tCO2e reduction</v>
          </cell>
          <cell r="W5" t="str">
            <v>annual</v>
          </cell>
          <cell r="Y5" t="str">
            <v>All energy use</v>
          </cell>
          <cell r="AH5" t="str">
            <v>GWh</v>
          </cell>
          <cell r="AI5" t="str">
            <v>kgCO2e/M3</v>
          </cell>
          <cell r="AJ5" t="str">
            <v>Local Government</v>
          </cell>
          <cell r="AQ5" t="str">
            <v>Scope 3</v>
          </cell>
          <cell r="AS5" t="str">
            <v>N1-3</v>
          </cell>
          <cell r="AT5" t="str">
            <v>N2-3</v>
          </cell>
          <cell r="AU5" t="str">
            <v>N3-3</v>
          </cell>
          <cell r="AV5" t="str">
            <v>B1-3</v>
          </cell>
          <cell r="AW5" t="str">
            <v>B2-3</v>
          </cell>
          <cell r="AX5" t="str">
            <v>B3-3</v>
          </cell>
          <cell r="AY5" t="str">
            <v>S1-3</v>
          </cell>
          <cell r="BA5" t="str">
            <v>S3-3</v>
          </cell>
          <cell r="BB5" t="str">
            <v>Households supplied with water</v>
          </cell>
          <cell r="BD5" t="str">
            <v>2016/17 (Financial year)</v>
          </cell>
        </row>
        <row r="6">
          <cell r="C6">
            <v>2008</v>
          </cell>
          <cell r="S6" t="str">
            <v>Other (please specify in comments)</v>
          </cell>
          <cell r="V6" t="str">
            <v>tonnes reduction</v>
          </cell>
          <cell r="Y6" t="str">
            <v>Staff travel</v>
          </cell>
          <cell r="AH6" t="str">
            <v>kg</v>
          </cell>
          <cell r="AI6" t="str">
            <v>kgCO2e/tonne</v>
          </cell>
          <cell r="AJ6" t="str">
            <v>National Health Service</v>
          </cell>
          <cell r="AS6" t="str">
            <v>N1-4</v>
          </cell>
          <cell r="AT6" t="str">
            <v>N2-4</v>
          </cell>
          <cell r="AU6" t="str">
            <v>N3-4</v>
          </cell>
          <cell r="AV6" t="str">
            <v>B1-4</v>
          </cell>
          <cell r="AW6" t="str">
            <v>B2-4</v>
          </cell>
          <cell r="AX6" t="str">
            <v>B3-4</v>
          </cell>
          <cell r="AY6" t="str">
            <v>S1-4</v>
          </cell>
          <cell r="BA6" t="str">
            <v>S3-4</v>
          </cell>
          <cell r="BB6" t="str">
            <v>Population supplied with treated water</v>
          </cell>
          <cell r="BD6" t="str">
            <v>2017/18 (Financial year)</v>
          </cell>
        </row>
        <row r="7">
          <cell r="C7">
            <v>2009</v>
          </cell>
          <cell r="V7" t="str">
            <v>MWh reduction</v>
          </cell>
          <cell r="Y7" t="str">
            <v>Transport</v>
          </cell>
          <cell r="AH7" t="str">
            <v>tonnes</v>
          </cell>
          <cell r="AI7" t="str">
            <v>kgCO2e/kg</v>
          </cell>
          <cell r="AJ7" t="str">
            <v>Transport Partnerships</v>
          </cell>
          <cell r="AS7" t="str">
            <v>N1-5</v>
          </cell>
          <cell r="AT7" t="str">
            <v>N2-5</v>
          </cell>
          <cell r="AU7" t="str">
            <v>N3-5</v>
          </cell>
          <cell r="AV7" t="str">
            <v>B1-5</v>
          </cell>
          <cell r="AW7" t="str">
            <v>B2-5</v>
          </cell>
          <cell r="AX7" t="str">
            <v>B3-5</v>
          </cell>
          <cell r="AY7" t="str">
            <v>S1-5</v>
          </cell>
          <cell r="BA7" t="str">
            <v>S3-5</v>
          </cell>
          <cell r="BB7" t="str">
            <v>Sewage treated</v>
          </cell>
          <cell r="BD7" t="str">
            <v>2018/19 (Financial year)</v>
          </cell>
        </row>
        <row r="8">
          <cell r="C8">
            <v>2010</v>
          </cell>
          <cell r="V8" t="str">
            <v>KWh reduction</v>
          </cell>
          <cell r="Y8" t="str">
            <v>Waste</v>
          </cell>
          <cell r="AH8" t="str">
            <v>litres</v>
          </cell>
          <cell r="AI8" t="str">
            <v>kgCO2e/km</v>
          </cell>
          <cell r="AJ8" t="str">
            <v>Others</v>
          </cell>
          <cell r="AS8" t="str">
            <v>N1-6</v>
          </cell>
          <cell r="AT8" t="str">
            <v>N2-6</v>
          </cell>
          <cell r="AU8" t="str">
            <v>N3-6</v>
          </cell>
          <cell r="AV8" t="str">
            <v>B1-6</v>
          </cell>
          <cell r="AW8" t="str">
            <v>B2-6</v>
          </cell>
          <cell r="AX8" t="str">
            <v>B3-6</v>
          </cell>
          <cell r="AY8" t="str">
            <v>S1-6</v>
          </cell>
          <cell r="BA8" t="str">
            <v>S3-6</v>
          </cell>
          <cell r="BB8" t="str">
            <v>Households supplied sewage services</v>
          </cell>
          <cell r="BD8" t="str">
            <v>2019/20 (Financial year)</v>
          </cell>
        </row>
        <row r="9">
          <cell r="C9">
            <v>2011</v>
          </cell>
          <cell r="V9" t="str">
            <v>M3 reduction</v>
          </cell>
          <cell r="Y9" t="str">
            <v>Water and sewerage</v>
          </cell>
          <cell r="AH9" t="str">
            <v>M3</v>
          </cell>
          <cell r="AI9" t="str">
            <v>kgCO2e/mile</v>
          </cell>
          <cell r="AS9" t="str">
            <v>N1-7</v>
          </cell>
          <cell r="AT9" t="str">
            <v>N2-7</v>
          </cell>
          <cell r="AU9" t="str">
            <v>N3-7</v>
          </cell>
          <cell r="AV9" t="str">
            <v>B1-7</v>
          </cell>
          <cell r="AW9" t="str">
            <v>B2-7</v>
          </cell>
          <cell r="AX9" t="str">
            <v>B3-7</v>
          </cell>
          <cell r="AY9" t="str">
            <v>S1-7</v>
          </cell>
          <cell r="BA9" t="str">
            <v>S3-7</v>
          </cell>
          <cell r="BB9" t="str">
            <v>Population supplied with sewage services</v>
          </cell>
          <cell r="BD9" t="str">
            <v>2020/21 (Financial year)</v>
          </cell>
        </row>
        <row r="10">
          <cell r="C10">
            <v>2012</v>
          </cell>
          <cell r="V10" t="str">
            <v>£ reduction</v>
          </cell>
          <cell r="Y10" t="str">
            <v>Server room energy consumption</v>
          </cell>
          <cell r="AH10" t="str">
            <v>km</v>
          </cell>
          <cell r="AI10" t="str">
            <v>kgCO2e/passenger km</v>
          </cell>
          <cell r="AS10" t="str">
            <v>N1-8</v>
          </cell>
          <cell r="AT10" t="str">
            <v>N2-8</v>
          </cell>
          <cell r="AU10" t="str">
            <v>N3-8</v>
          </cell>
          <cell r="AV10" t="str">
            <v>B1-8</v>
          </cell>
          <cell r="AW10" t="str">
            <v>B2-8</v>
          </cell>
          <cell r="AX10" t="str">
            <v>B3-8</v>
          </cell>
          <cell r="BA10" t="str">
            <v>S3-8</v>
          </cell>
          <cell r="BB10" t="str">
            <v>Number of full-time students</v>
          </cell>
          <cell r="BD10" t="str">
            <v>2014/15 (Academic year)</v>
          </cell>
        </row>
        <row r="11">
          <cell r="C11">
            <v>2013</v>
          </cell>
          <cell r="V11" t="str">
            <v>Litres reduction</v>
          </cell>
          <cell r="Y11" t="str">
            <v>Other (please specify in comments)</v>
          </cell>
          <cell r="AH11" t="str">
            <v>miles</v>
          </cell>
          <cell r="AI11" t="str">
            <v>kgCO2e/passenger mile</v>
          </cell>
          <cell r="AS11" t="str">
            <v>N1-9</v>
          </cell>
          <cell r="AT11" t="str">
            <v>N2-9</v>
          </cell>
          <cell r="AU11" t="str">
            <v>N3-9</v>
          </cell>
          <cell r="AV11" t="str">
            <v>B1-9</v>
          </cell>
          <cell r="AW11" t="str">
            <v>B2-9</v>
          </cell>
          <cell r="AX11" t="str">
            <v>B3-9</v>
          </cell>
          <cell r="BA11" t="str">
            <v>S3-9</v>
          </cell>
          <cell r="BB11" t="str">
            <v>Patient bed nights</v>
          </cell>
          <cell r="BD11" t="str">
            <v>2015/16 (Academic year)</v>
          </cell>
        </row>
        <row r="12">
          <cell r="C12">
            <v>2014</v>
          </cell>
          <cell r="V12" t="str">
            <v>Kilometres reduction</v>
          </cell>
          <cell r="AH12" t="str">
            <v>passenger km</v>
          </cell>
          <cell r="AS12" t="str">
            <v>N1-10</v>
          </cell>
          <cell r="AT12" t="str">
            <v>N2-10</v>
          </cell>
          <cell r="AU12" t="str">
            <v>N3-10</v>
          </cell>
          <cell r="AV12" t="str">
            <v>B1-10</v>
          </cell>
          <cell r="AW12" t="str">
            <v>B2-10</v>
          </cell>
          <cell r="AX12" t="str">
            <v>B3-10</v>
          </cell>
          <cell r="BA12" t="str">
            <v>S3-10</v>
          </cell>
          <cell r="BB12" t="str">
            <v>Population size served</v>
          </cell>
          <cell r="BD12" t="str">
            <v>2016/17 (Academic year)</v>
          </cell>
        </row>
        <row r="13">
          <cell r="C13">
            <v>2015</v>
          </cell>
          <cell r="V13" t="str">
            <v>Power Usage Effectiveness</v>
          </cell>
          <cell r="AH13" t="str">
            <v>passenger miles</v>
          </cell>
          <cell r="AS13" t="str">
            <v>N1-11</v>
          </cell>
          <cell r="AT13" t="str">
            <v>N2-11</v>
          </cell>
          <cell r="AU13" t="str">
            <v>N3-11</v>
          </cell>
          <cell r="AV13" t="str">
            <v>B1-11</v>
          </cell>
          <cell r="AW13" t="str">
            <v>B2-11</v>
          </cell>
          <cell r="AX13" t="str">
            <v>B3-11</v>
          </cell>
          <cell r="BA13" t="str">
            <v>S3-11</v>
          </cell>
          <cell r="BD13" t="str">
            <v>2017/18 (Academic year)</v>
          </cell>
        </row>
        <row r="14">
          <cell r="C14">
            <v>2016</v>
          </cell>
          <cell r="V14" t="str">
            <v>Other (specify in comments)</v>
          </cell>
          <cell r="AH14" t="str">
            <v>tCO2e</v>
          </cell>
          <cell r="AS14" t="str">
            <v>N1-12</v>
          </cell>
          <cell r="AT14" t="str">
            <v>N2-12</v>
          </cell>
          <cell r="AU14" t="str">
            <v>N3-12</v>
          </cell>
          <cell r="AV14" t="str">
            <v>B1-12</v>
          </cell>
          <cell r="AW14" t="str">
            <v>B2-12</v>
          </cell>
          <cell r="AX14" t="str">
            <v>B3-12</v>
          </cell>
          <cell r="BA14" t="str">
            <v>S3-12</v>
          </cell>
          <cell r="BD14" t="str">
            <v>2018/19 (Academic year)</v>
          </cell>
        </row>
        <row r="15">
          <cell r="C15">
            <v>2017</v>
          </cell>
          <cell r="AH15" t="str">
            <v>kgCO2e</v>
          </cell>
          <cell r="AS15" t="str">
            <v>N1-13</v>
          </cell>
          <cell r="AT15" t="str">
            <v>N2-13</v>
          </cell>
          <cell r="AU15" t="str">
            <v>N3-13</v>
          </cell>
          <cell r="AV15" t="str">
            <v>B1-13</v>
          </cell>
          <cell r="AW15" t="str">
            <v>B2-13</v>
          </cell>
          <cell r="AX15" t="str">
            <v>B3-13</v>
          </cell>
          <cell r="BA15" t="str">
            <v>S3-13</v>
          </cell>
          <cell r="BD15" t="str">
            <v>2019/20 (Academic year)</v>
          </cell>
        </row>
        <row r="16">
          <cell r="C16">
            <v>2018</v>
          </cell>
          <cell r="AH16" t="str">
            <v>£</v>
          </cell>
          <cell r="AS16" t="str">
            <v>N1-14</v>
          </cell>
          <cell r="AT16" t="str">
            <v>N2-14</v>
          </cell>
          <cell r="AU16" t="str">
            <v>N3-14</v>
          </cell>
          <cell r="AV16" t="str">
            <v>B1-14</v>
          </cell>
          <cell r="AW16" t="str">
            <v>B2-14</v>
          </cell>
          <cell r="AX16" t="str">
            <v>B3-14</v>
          </cell>
          <cell r="BA16" t="str">
            <v>S3-14</v>
          </cell>
          <cell r="BD16" t="str">
            <v>2020/21 (Academic year)</v>
          </cell>
        </row>
        <row r="17">
          <cell r="C17">
            <v>2019</v>
          </cell>
          <cell r="AH17" t="str">
            <v>Other (specify in comments)</v>
          </cell>
          <cell r="AT17" t="str">
            <v>N2-15</v>
          </cell>
          <cell r="AU17" t="str">
            <v>N3-15</v>
          </cell>
          <cell r="AV17" t="str">
            <v>B1-15</v>
          </cell>
          <cell r="AW17" t="str">
            <v>B2-15</v>
          </cell>
          <cell r="AX17" t="str">
            <v>B3-15</v>
          </cell>
          <cell r="BA17" t="str">
            <v>S3-15</v>
          </cell>
          <cell r="BD17" t="str">
            <v>2014 (Calendar year)</v>
          </cell>
        </row>
        <row r="18">
          <cell r="C18">
            <v>2020</v>
          </cell>
          <cell r="AT18" t="str">
            <v>N2-16</v>
          </cell>
          <cell r="AU18" t="str">
            <v>N3-16</v>
          </cell>
          <cell r="AV18" t="str">
            <v>B1-16</v>
          </cell>
          <cell r="AW18" t="str">
            <v>B2-16</v>
          </cell>
          <cell r="AX18" t="str">
            <v>B3-16</v>
          </cell>
          <cell r="BD18" t="str">
            <v>2015 (Calendar year)</v>
          </cell>
        </row>
        <row r="19">
          <cell r="C19" t="str">
            <v>2005/06</v>
          </cell>
          <cell r="AT19" t="str">
            <v>N2-17</v>
          </cell>
          <cell r="AU19" t="str">
            <v>N3-17</v>
          </cell>
          <cell r="AV19" t="str">
            <v>B1-17</v>
          </cell>
          <cell r="AW19" t="str">
            <v>B2-17</v>
          </cell>
          <cell r="BD19" t="str">
            <v>2016 (Calendar year)</v>
          </cell>
        </row>
        <row r="20">
          <cell r="C20" t="str">
            <v>2006/07</v>
          </cell>
          <cell r="AT20" t="str">
            <v>N2-18</v>
          </cell>
          <cell r="AV20" t="str">
            <v>B1-18</v>
          </cell>
          <cell r="AW20" t="str">
            <v>B2-18</v>
          </cell>
          <cell r="BD20" t="str">
            <v>2017 (Calendar year)</v>
          </cell>
        </row>
        <row r="21">
          <cell r="C21" t="str">
            <v>2007/08</v>
          </cell>
          <cell r="AT21" t="str">
            <v>N2-19</v>
          </cell>
          <cell r="AV21" t="str">
            <v>B1-19</v>
          </cell>
          <cell r="AW21" t="str">
            <v>B2-19</v>
          </cell>
          <cell r="BD21" t="str">
            <v>2018 (Calendar year)</v>
          </cell>
        </row>
        <row r="22">
          <cell r="C22" t="str">
            <v>2008/09</v>
          </cell>
          <cell r="AT22" t="str">
            <v>N2-20</v>
          </cell>
          <cell r="AW22" t="str">
            <v>B2-20</v>
          </cell>
          <cell r="BD22" t="str">
            <v>2019 (Calendar year)</v>
          </cell>
        </row>
        <row r="23">
          <cell r="C23" t="str">
            <v>2009/10</v>
          </cell>
          <cell r="AT23" t="str">
            <v>N2-21</v>
          </cell>
          <cell r="AW23" t="str">
            <v>B2-21</v>
          </cell>
          <cell r="BD23" t="str">
            <v>2020 (Calendar year)</v>
          </cell>
        </row>
        <row r="24">
          <cell r="C24" t="str">
            <v>2010/11</v>
          </cell>
          <cell r="AT24" t="str">
            <v>N2-22</v>
          </cell>
          <cell r="AW24" t="str">
            <v>B2-22</v>
          </cell>
        </row>
        <row r="25">
          <cell r="C25" t="str">
            <v>2011/12</v>
          </cell>
          <cell r="AT25" t="str">
            <v>N2-23</v>
          </cell>
        </row>
        <row r="26">
          <cell r="C26" t="str">
            <v>2012/13</v>
          </cell>
        </row>
        <row r="27">
          <cell r="C27" t="str">
            <v>2013/14</v>
          </cell>
        </row>
        <row r="28">
          <cell r="C28" t="str">
            <v>2014/15</v>
          </cell>
        </row>
        <row r="29">
          <cell r="C29" t="str">
            <v>2015/16</v>
          </cell>
        </row>
        <row r="30">
          <cell r="C30" t="str">
            <v>2016/17</v>
          </cell>
        </row>
        <row r="31">
          <cell r="C31" t="str">
            <v>2017/18</v>
          </cell>
        </row>
        <row r="32">
          <cell r="C32" t="str">
            <v>2018/19</v>
          </cell>
        </row>
        <row r="33">
          <cell r="C33" t="str">
            <v>2019/20</v>
          </cell>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9DD3D8-B625-4F8C-9573-CA8A67599FFC}" name="Table1" displayName="Table1" ref="B5:AD92" totalsRowShown="0" headerRowDxfId="40" dataDxfId="39" tableBorderDxfId="38">
  <autoFilter ref="B5:AD92" xr:uid="{924380EB-D115-4F2E-B4EB-9A1985628496}"/>
  <tableColumns count="29">
    <tableColumn id="1" xr3:uid="{E5EC2B59-C5E6-4AFF-A4C7-32869A8695D1}" name="Academic year" dataDxfId="37"/>
    <tableColumn id="2" xr3:uid="{93EFDA2C-C091-46AD-8855-FC80FC967D1D}" name="Emission data year" dataDxfId="36"/>
    <tableColumn id="3" xr3:uid="{CDCC23D0-731F-4CDE-9AA8-CE3B36B0FE17}" name="Petrol price" dataDxfId="35"/>
    <tableColumn id="4" xr3:uid="{134D7CDD-E667-4383-B1D7-A18FDDAAE2A7}" name="Diesel Price" dataDxfId="34" dataCellStyle="Currency"/>
    <tableColumn id="5" xr3:uid="{B7C303C0-E19C-4E7A-9511-AC6FBD81BF6D}" name="Petrol" dataDxfId="33" dataCellStyle="Currency"/>
    <tableColumn id="6" xr3:uid="{10574A51-C634-4202-9170-55953D19A597}" name="Diesel" dataDxfId="32" dataCellStyle="Currency"/>
    <tableColumn id="7" xr3:uid="{1C1BA606-8843-435F-814D-51677EE30C74}" name="Bio Fuel" dataDxfId="31" dataCellStyle="Currency"/>
    <tableColumn id="8" xr3:uid="{3C295155-4889-4D3E-A214-0EBE87AE7A9D}" name="Electricity" dataDxfId="30"/>
    <tableColumn id="9" xr3:uid="{0D994E66-0095-42E9-AE93-9B19CC2B35F1}" name="Natural Gas" dataDxfId="29"/>
    <tableColumn id="10" xr3:uid="{5A9CE611-E846-4E49-B49F-DEC1A322A41F}" name="CNG" dataDxfId="28"/>
    <tableColumn id="11" xr3:uid="{D9270509-8273-4EC2-90BF-BFE97F6F06A6}" name="LNG " dataDxfId="27"/>
    <tableColumn id="12" xr3:uid="{2EDFA061-83FC-4BD3-98F4-68C02E02EC74}" name="LPG " dataDxfId="26"/>
    <tableColumn id="13" xr3:uid="{B9E8B7E6-5A35-4439-9F1F-9916B2D52DDD}" name="Other Petrolium Gas " dataDxfId="25"/>
    <tableColumn id="14" xr3:uid="{EDD0BD20-77FF-43E2-9315-4A7FB0B60AD8}" name="Burning Oil " dataDxfId="24"/>
    <tableColumn id="15" xr3:uid="{3D05E548-9BC7-48B4-824D-7CBA1562401C}" name="Type of Reporting Body" dataDxfId="23"/>
    <tableColumn id="16" xr3:uid="{76356020-63C1-4E24-8CC9-D4A805438738}" name="Relevant SECR guidelines" dataDxfId="22"/>
    <tableColumn id="17" xr3:uid="{32A3164B-9EA2-4DD3-B329-20F8D6CB9E09}" name="Type of Operation" dataDxfId="21"/>
    <tableColumn id="18" xr3:uid="{62D1B39E-06F6-46CB-A59D-68BCCC8977B6}" name="Answer" dataDxfId="20"/>
    <tableColumn id="19" xr3:uid="{9AA15ADA-95C9-4724-B968-C6C2483AB007}" name="Answer 2" dataDxfId="19"/>
    <tableColumn id="20" xr3:uid="{DADE35D9-BB24-4108-B695-3AAD26985265}" name="Electricity2" dataDxfId="18"/>
    <tableColumn id="21" xr3:uid="{888D9EE8-B1AD-4605-84D2-A031D34C2ADA}" name="Liquid fuel" dataDxfId="17"/>
    <tableColumn id="22" xr3:uid="{AFD069BF-3C38-4446-A3A1-FF112F90AFFB}" name="kWh per litre conversion" dataDxfId="16"/>
    <tableColumn id="23" xr3:uid="{76E2A333-B745-439A-BCF4-AE9F52623814}" name="Refrigerant" dataDxfId="15"/>
    <tableColumn id="24" xr3:uid="{A64828C4-B0DB-40AA-B129-3A23B8A887C0}" name="Unit2" dataDxfId="14"/>
    <tableColumn id="25" xr3:uid="{FD57BBD2-9300-49F2-ADB9-BB9DAEA06525}" name="GWP" dataDxfId="13"/>
    <tableColumn id="26" xr3:uid="{0285F730-F40C-4801-886E-9BDA4FCF3001}" name="Scope 3 emission - 2021 conversion factors" dataDxfId="12"/>
    <tableColumn id="27" xr3:uid="{295A8D60-7A01-4267-A208-92C1FD5FB6BE}" name="Scope type" dataDxfId="11"/>
    <tableColumn id="28" xr3:uid="{E06B7D55-1D91-479C-9D3A-B43BCCD030B5}" name="Conversion Kgs CO₂e / unit" dataDxfId="10"/>
    <tableColumn id="29" xr3:uid="{B2402B66-1CE1-47F5-8BD0-A6613CF0B9A2}" name="Fuel Reporting Approach" dataDxfId="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C3CCA99-7717-43FB-ABE8-6FEFAEE019BD}" name="Table5" displayName="Table5" ref="R3:W22" totalsRowShown="0" headerRowDxfId="8" dataDxfId="7" tableBorderDxfId="6">
  <autoFilter ref="R3:W22" xr:uid="{75983D78-5702-48BB-8B46-47FFE977700B}"/>
  <tableColumns count="6">
    <tableColumn id="1" xr3:uid="{0D4E7488-4C77-415E-9E5A-1708489073A0}" name="Scope" dataDxfId="5">
      <calculatedColumnFormula>'Data Input'!E106</calculatedColumnFormula>
    </tableColumn>
    <tableColumn id="2" xr3:uid="{71813E45-39F5-4E2D-8B51-4BB2E7D655D4}" name="Aspect" dataDxfId="4">
      <calculatedColumnFormula>'Data Input'!C106</calculatedColumnFormula>
    </tableColumn>
    <tableColumn id="3" xr3:uid="{D7619831-37E6-4464-885D-9EF0985704D9}" name="Fuel" dataDxfId="3"/>
    <tableColumn id="4" xr3:uid="{1350058F-057F-41EC-B7F3-A1790CF95757}" name="Volume" dataDxfId="2"/>
    <tableColumn id="5" xr3:uid="{FCA096E2-5DE4-4990-8321-F82019E33B34}" name="Unit" dataDxfId="1"/>
    <tableColumn id="6" xr3:uid="{15677CD8-E3A9-48B9-AE4B-7E9B91EABA6A}" name="Calculated TCO²e" dataDxfId="0">
      <calculatedColumnFormula>'Data Input'!D106</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academy-trust-financial-management-good-practice-guides/streamlined-energy-and-carbon-reporting" TargetMode="External"/><Relationship Id="rId2" Type="http://schemas.openxmlformats.org/officeDocument/2006/relationships/hyperlink" Target="https://www.gov.uk/government/collections/government-conversion-factors-for-company-reporting" TargetMode="External"/><Relationship Id="rId1" Type="http://schemas.openxmlformats.org/officeDocument/2006/relationships/hyperlink" Target="http://www.ghgprotocol.org/standards/corporate-standard"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publications/college-corporation-financial-management-good-practice-guides/streamlined-energy-and-carbon-reporting-for-college-corporation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B1C49-9D69-43E6-8FC0-8F5301D7A744}">
  <sheetPr>
    <pageSetUpPr fitToPage="1"/>
  </sheetPr>
  <dimension ref="A1:N50"/>
  <sheetViews>
    <sheetView showGridLines="0" showRowColHeaders="0" topLeftCell="A25" zoomScale="80" zoomScaleNormal="80" workbookViewId="0">
      <selection activeCell="B51" sqref="B51"/>
    </sheetView>
  </sheetViews>
  <sheetFormatPr defaultRowHeight="15" x14ac:dyDescent="0.25"/>
  <cols>
    <col min="1" max="1" width="3.85546875" customWidth="1"/>
    <col min="2" max="2" width="39.7109375" customWidth="1"/>
    <col min="3" max="3" width="10.5703125" bestFit="1" customWidth="1"/>
    <col min="8" max="8" width="16.5703125" customWidth="1"/>
    <col min="10" max="10" width="2" customWidth="1"/>
  </cols>
  <sheetData>
    <row r="1" spans="1:14" x14ac:dyDescent="0.25">
      <c r="A1" s="6"/>
      <c r="B1" s="7"/>
      <c r="C1" s="7"/>
      <c r="D1" s="7"/>
      <c r="E1" s="7"/>
      <c r="F1" s="7"/>
      <c r="G1" s="7"/>
      <c r="H1" s="7"/>
      <c r="I1" s="7"/>
      <c r="J1" s="7"/>
      <c r="L1" s="355" t="s">
        <v>405</v>
      </c>
      <c r="N1" s="8"/>
    </row>
    <row r="2" spans="1:14" x14ac:dyDescent="0.25">
      <c r="A2" s="9"/>
      <c r="B2" s="3"/>
      <c r="C2" s="3"/>
      <c r="D2" s="3"/>
      <c r="E2" s="3"/>
      <c r="F2" s="3"/>
      <c r="G2" s="3"/>
      <c r="H2" s="3"/>
      <c r="I2" s="3"/>
      <c r="J2" s="3"/>
      <c r="K2" s="3"/>
      <c r="L2" s="3"/>
      <c r="M2" s="3"/>
      <c r="N2" s="10"/>
    </row>
    <row r="3" spans="1:14" x14ac:dyDescent="0.25">
      <c r="A3" s="9"/>
      <c r="B3" s="3"/>
      <c r="C3" s="3"/>
      <c r="D3" s="3"/>
      <c r="E3" s="3"/>
      <c r="F3" s="3"/>
      <c r="G3" s="3"/>
      <c r="H3" s="3"/>
      <c r="I3" s="3"/>
      <c r="J3" s="3"/>
      <c r="K3" s="3"/>
      <c r="L3" s="3"/>
      <c r="M3" s="3"/>
      <c r="N3" s="10"/>
    </row>
    <row r="4" spans="1:14" x14ac:dyDescent="0.25">
      <c r="A4" s="9"/>
      <c r="B4" s="3"/>
      <c r="C4" s="3"/>
      <c r="D4" s="3"/>
      <c r="E4" s="3"/>
      <c r="F4" s="3"/>
      <c r="G4" s="3"/>
      <c r="H4" s="3"/>
      <c r="I4" s="3"/>
      <c r="J4" s="3"/>
      <c r="K4" s="3"/>
      <c r="L4" s="3"/>
      <c r="M4" s="3"/>
      <c r="N4" s="10"/>
    </row>
    <row r="5" spans="1:14" x14ac:dyDescent="0.25">
      <c r="A5" s="9"/>
      <c r="B5" s="3"/>
      <c r="C5" s="3"/>
      <c r="D5" s="3"/>
      <c r="E5" s="3"/>
      <c r="F5" s="3"/>
      <c r="G5" s="3"/>
      <c r="H5" s="3"/>
      <c r="I5" s="3"/>
      <c r="J5" s="3"/>
      <c r="K5" s="3"/>
      <c r="L5" s="3"/>
      <c r="M5" s="3"/>
      <c r="N5" s="10"/>
    </row>
    <row r="6" spans="1:14" x14ac:dyDescent="0.25">
      <c r="A6" s="9"/>
      <c r="B6" s="3"/>
      <c r="C6" s="3"/>
      <c r="D6" s="3"/>
      <c r="E6" s="3"/>
      <c r="F6" s="3"/>
      <c r="G6" s="3"/>
      <c r="H6" s="3"/>
      <c r="I6" s="3"/>
      <c r="J6" s="3"/>
      <c r="K6" s="3"/>
      <c r="L6" s="3"/>
      <c r="M6" s="3"/>
      <c r="N6" s="10"/>
    </row>
    <row r="7" spans="1:14" x14ac:dyDescent="0.25">
      <c r="A7" s="9"/>
      <c r="B7" s="3"/>
      <c r="C7" s="3"/>
      <c r="D7" s="3"/>
      <c r="E7" s="3"/>
      <c r="F7" s="3"/>
      <c r="G7" s="3"/>
      <c r="H7" s="3"/>
      <c r="I7" s="3"/>
      <c r="J7" s="3"/>
      <c r="K7" s="3"/>
      <c r="L7" s="3"/>
      <c r="M7" s="3"/>
      <c r="N7" s="10"/>
    </row>
    <row r="8" spans="1:14" x14ac:dyDescent="0.25">
      <c r="A8" s="9"/>
      <c r="B8" s="3"/>
      <c r="C8" s="3"/>
      <c r="D8" s="3"/>
      <c r="E8" s="3"/>
      <c r="F8" s="3"/>
      <c r="G8" s="3"/>
      <c r="H8" s="3"/>
      <c r="I8" s="3"/>
      <c r="J8" s="3"/>
      <c r="K8" s="3"/>
      <c r="L8" s="3"/>
      <c r="M8" s="3"/>
      <c r="N8" s="10"/>
    </row>
    <row r="9" spans="1:14" s="1" customFormat="1" ht="213" customHeight="1" x14ac:dyDescent="0.25">
      <c r="A9" s="11"/>
      <c r="B9" s="457" t="s">
        <v>386</v>
      </c>
      <c r="C9" s="458"/>
      <c r="D9" s="458"/>
      <c r="E9" s="458"/>
      <c r="F9" s="458"/>
      <c r="G9" s="458"/>
      <c r="H9" s="458"/>
      <c r="I9" s="458"/>
      <c r="J9" s="458"/>
      <c r="K9" s="458"/>
      <c r="L9" s="458"/>
      <c r="M9" s="458"/>
      <c r="N9" s="12"/>
    </row>
    <row r="10" spans="1:14" s="1" customFormat="1" ht="32.450000000000003" customHeight="1" x14ac:dyDescent="0.25">
      <c r="A10" s="11"/>
      <c r="B10" s="21" t="s">
        <v>255</v>
      </c>
      <c r="C10" s="19"/>
      <c r="D10" s="465" t="s">
        <v>15</v>
      </c>
      <c r="E10" s="465"/>
      <c r="F10" s="465"/>
      <c r="G10" s="464" t="s">
        <v>16</v>
      </c>
      <c r="H10" s="464"/>
      <c r="I10" s="19"/>
      <c r="J10" s="19"/>
      <c r="K10" s="19"/>
      <c r="L10" s="19"/>
      <c r="M10" s="19"/>
      <c r="N10" s="12"/>
    </row>
    <row r="11" spans="1:14" ht="18.600000000000001" customHeight="1" x14ac:dyDescent="0.25">
      <c r="A11" s="9"/>
      <c r="B11" s="459" t="s">
        <v>14</v>
      </c>
      <c r="C11" s="459"/>
      <c r="D11" s="459"/>
      <c r="E11" s="459"/>
      <c r="F11" s="459"/>
      <c r="G11" s="459"/>
      <c r="H11" s="459"/>
      <c r="I11" s="459"/>
      <c r="J11" s="459"/>
      <c r="K11" s="459"/>
      <c r="L11" s="459"/>
      <c r="M11" s="459"/>
      <c r="N11" s="10"/>
    </row>
    <row r="12" spans="1:14" ht="18.600000000000001" customHeight="1" x14ac:dyDescent="0.25">
      <c r="A12" s="9"/>
      <c r="B12" s="460" t="s">
        <v>361</v>
      </c>
      <c r="C12" s="461"/>
      <c r="D12" s="461"/>
      <c r="E12" s="461"/>
      <c r="F12" s="461"/>
      <c r="G12" s="461"/>
      <c r="H12" s="461"/>
      <c r="I12" s="461"/>
      <c r="J12" s="461"/>
      <c r="K12" s="461"/>
      <c r="L12" s="461"/>
      <c r="M12" s="461"/>
      <c r="N12" s="10"/>
    </row>
    <row r="13" spans="1:14" s="1" customFormat="1" ht="137.44999999999999" customHeight="1" x14ac:dyDescent="0.25">
      <c r="A13" s="11"/>
      <c r="B13" s="462" t="s">
        <v>362</v>
      </c>
      <c r="C13" s="462"/>
      <c r="D13" s="462"/>
      <c r="E13" s="462"/>
      <c r="F13" s="462"/>
      <c r="G13" s="462"/>
      <c r="H13" s="462"/>
      <c r="I13" s="462"/>
      <c r="J13" s="462"/>
      <c r="K13" s="462"/>
      <c r="L13" s="462"/>
      <c r="M13" s="462"/>
      <c r="N13" s="12"/>
    </row>
    <row r="14" spans="1:14" s="1" customFormat="1" ht="73.150000000000006" customHeight="1" x14ac:dyDescent="0.25">
      <c r="A14" s="11"/>
      <c r="B14" s="462" t="s">
        <v>384</v>
      </c>
      <c r="C14" s="462"/>
      <c r="D14" s="462"/>
      <c r="E14" s="462"/>
      <c r="F14" s="462"/>
      <c r="G14" s="462"/>
      <c r="H14" s="462"/>
      <c r="I14" s="462"/>
      <c r="J14" s="462"/>
      <c r="K14" s="462"/>
      <c r="L14" s="462"/>
      <c r="M14" s="462"/>
      <c r="N14" s="12"/>
    </row>
    <row r="15" spans="1:14" s="2" customFormat="1" ht="69" customHeight="1" x14ac:dyDescent="0.25">
      <c r="A15" s="13"/>
      <c r="B15" s="463" t="s">
        <v>366</v>
      </c>
      <c r="C15" s="463"/>
      <c r="D15" s="463"/>
      <c r="E15" s="463"/>
      <c r="F15" s="463"/>
      <c r="G15" s="463"/>
      <c r="H15" s="463"/>
      <c r="I15" s="463"/>
      <c r="J15" s="463"/>
      <c r="K15" s="463"/>
      <c r="L15" s="463"/>
      <c r="M15" s="463"/>
      <c r="N15" s="14"/>
    </row>
    <row r="16" spans="1:14" s="1" customFormat="1" ht="107.45" customHeight="1" x14ac:dyDescent="0.25">
      <c r="A16" s="20"/>
      <c r="B16" s="457" t="s">
        <v>363</v>
      </c>
      <c r="C16" s="457"/>
      <c r="D16" s="457"/>
      <c r="E16" s="457"/>
      <c r="F16" s="457"/>
      <c r="G16" s="457"/>
      <c r="H16" s="457"/>
      <c r="I16" s="457"/>
      <c r="J16" s="457"/>
      <c r="K16" s="457"/>
      <c r="L16" s="457"/>
      <c r="M16" s="457"/>
      <c r="N16" s="12"/>
    </row>
    <row r="17" spans="1:14" s="1" customFormat="1" ht="131.44999999999999" customHeight="1" x14ac:dyDescent="0.25">
      <c r="A17" s="20"/>
      <c r="B17" s="457" t="s">
        <v>385</v>
      </c>
      <c r="C17" s="457"/>
      <c r="D17" s="457"/>
      <c r="E17" s="457"/>
      <c r="F17" s="457"/>
      <c r="G17" s="457"/>
      <c r="H17" s="457"/>
      <c r="I17" s="457"/>
      <c r="J17" s="457"/>
      <c r="K17" s="457"/>
      <c r="L17" s="457"/>
      <c r="M17" s="457"/>
      <c r="N17" s="12"/>
    </row>
    <row r="18" spans="1:14" s="1" customFormat="1" x14ac:dyDescent="0.25">
      <c r="A18" s="20"/>
      <c r="B18" s="467" t="s">
        <v>364</v>
      </c>
      <c r="C18" s="468"/>
      <c r="D18" s="468"/>
      <c r="E18" s="468"/>
      <c r="F18" s="468"/>
      <c r="G18" s="468"/>
      <c r="H18" s="468"/>
      <c r="I18" s="468"/>
      <c r="J18" s="468"/>
      <c r="K18" s="468"/>
      <c r="L18" s="468"/>
      <c r="M18" s="468"/>
      <c r="N18" s="12"/>
    </row>
    <row r="19" spans="1:14" s="1" customFormat="1" ht="141" customHeight="1" x14ac:dyDescent="0.25">
      <c r="A19" s="20"/>
      <c r="B19" s="468"/>
      <c r="C19" s="468"/>
      <c r="D19" s="468"/>
      <c r="E19" s="468"/>
      <c r="F19" s="468"/>
      <c r="G19" s="468"/>
      <c r="H19" s="468"/>
      <c r="I19" s="468"/>
      <c r="J19" s="468"/>
      <c r="K19" s="468"/>
      <c r="L19" s="468"/>
      <c r="M19" s="468"/>
      <c r="N19" s="12"/>
    </row>
    <row r="20" spans="1:14" ht="15.75" x14ac:dyDescent="0.25">
      <c r="A20" s="15"/>
      <c r="B20" s="466" t="s">
        <v>231</v>
      </c>
      <c r="C20" s="466"/>
      <c r="D20" s="466"/>
      <c r="E20" s="466"/>
      <c r="F20" s="466"/>
      <c r="G20" s="466"/>
      <c r="H20" s="466"/>
      <c r="I20" s="466"/>
      <c r="J20" s="466"/>
      <c r="K20" s="466"/>
      <c r="L20" s="466"/>
      <c r="M20" s="466"/>
      <c r="N20" s="10"/>
    </row>
    <row r="21" spans="1:14" ht="108" customHeight="1" x14ac:dyDescent="0.25">
      <c r="A21" s="15"/>
      <c r="B21" s="457" t="s">
        <v>365</v>
      </c>
      <c r="C21" s="457"/>
      <c r="D21" s="457"/>
      <c r="E21" s="457"/>
      <c r="F21" s="457"/>
      <c r="G21" s="457"/>
      <c r="H21" s="457"/>
      <c r="I21" s="457"/>
      <c r="J21" s="457"/>
      <c r="K21" s="457"/>
      <c r="L21" s="457"/>
      <c r="M21" s="457"/>
      <c r="N21" s="10"/>
    </row>
    <row r="22" spans="1:14" ht="15.75" x14ac:dyDescent="0.25">
      <c r="A22" s="15"/>
      <c r="B22" s="466" t="s">
        <v>232</v>
      </c>
      <c r="C22" s="466"/>
      <c r="D22" s="466"/>
      <c r="E22" s="466"/>
      <c r="F22" s="466"/>
      <c r="G22" s="466"/>
      <c r="H22" s="466"/>
      <c r="I22" s="466"/>
      <c r="J22" s="466"/>
      <c r="K22" s="466"/>
      <c r="L22" s="466"/>
      <c r="M22" s="466"/>
      <c r="N22" s="10"/>
    </row>
    <row r="23" spans="1:14" ht="35.450000000000003" customHeight="1" x14ac:dyDescent="0.25">
      <c r="A23" s="15"/>
      <c r="B23" s="457" t="s">
        <v>367</v>
      </c>
      <c r="C23" s="457"/>
      <c r="D23" s="457"/>
      <c r="E23" s="457"/>
      <c r="F23" s="457"/>
      <c r="G23" s="457"/>
      <c r="H23" s="457"/>
      <c r="I23" s="457"/>
      <c r="J23" s="457"/>
      <c r="K23" s="457"/>
      <c r="L23" s="457"/>
      <c r="M23" s="457"/>
      <c r="N23" s="10"/>
    </row>
    <row r="24" spans="1:14" x14ac:dyDescent="0.25">
      <c r="A24" s="15"/>
      <c r="B24" s="469" t="s">
        <v>360</v>
      </c>
      <c r="C24" s="469"/>
      <c r="D24" s="469"/>
      <c r="E24" s="469"/>
      <c r="F24" s="469"/>
      <c r="G24" s="469"/>
      <c r="H24" s="469"/>
      <c r="I24" s="469"/>
      <c r="J24" s="469"/>
      <c r="K24" s="469"/>
      <c r="L24" s="469"/>
      <c r="M24" s="469"/>
      <c r="N24" s="10"/>
    </row>
    <row r="25" spans="1:14" ht="40.5" customHeight="1" x14ac:dyDescent="0.25">
      <c r="A25" s="15"/>
      <c r="B25" s="470" t="s">
        <v>368</v>
      </c>
      <c r="C25" s="470"/>
      <c r="D25" s="470"/>
      <c r="E25" s="470"/>
      <c r="F25" s="470"/>
      <c r="G25" s="470"/>
      <c r="H25" s="470"/>
      <c r="I25" s="470"/>
      <c r="J25" s="470"/>
      <c r="K25" s="470"/>
      <c r="L25" s="470"/>
      <c r="M25" s="470"/>
      <c r="N25" s="10"/>
    </row>
    <row r="26" spans="1:14" ht="139.5" customHeight="1" x14ac:dyDescent="0.25">
      <c r="A26" s="15"/>
      <c r="B26" s="457" t="s">
        <v>406</v>
      </c>
      <c r="C26" s="457"/>
      <c r="D26" s="457"/>
      <c r="E26" s="457"/>
      <c r="F26" s="457"/>
      <c r="G26" s="457"/>
      <c r="H26" s="457"/>
      <c r="I26" s="457"/>
      <c r="J26" s="457"/>
      <c r="K26" s="457"/>
      <c r="L26" s="457"/>
      <c r="M26" s="457"/>
      <c r="N26" s="10"/>
    </row>
    <row r="27" spans="1:14" x14ac:dyDescent="0.25">
      <c r="A27" s="15"/>
      <c r="B27" s="4"/>
      <c r="C27" s="5"/>
      <c r="D27" s="5"/>
      <c r="E27" s="5"/>
      <c r="F27" s="5"/>
      <c r="G27" s="5"/>
      <c r="H27" s="5"/>
      <c r="I27" s="5"/>
      <c r="J27" s="5"/>
      <c r="K27" s="5"/>
      <c r="L27" s="5"/>
      <c r="M27" s="5"/>
      <c r="N27" s="10"/>
    </row>
    <row r="28" spans="1:14" x14ac:dyDescent="0.25">
      <c r="A28" s="9"/>
      <c r="B28" s="3"/>
      <c r="C28" s="3"/>
      <c r="D28" s="3"/>
      <c r="E28" s="3"/>
      <c r="F28" s="3"/>
      <c r="G28" s="3"/>
      <c r="H28" s="3"/>
      <c r="I28" s="3"/>
      <c r="J28" s="3"/>
      <c r="K28" s="3"/>
      <c r="L28" s="3"/>
      <c r="M28" s="3"/>
      <c r="N28" s="10"/>
    </row>
    <row r="29" spans="1:14" x14ac:dyDescent="0.25">
      <c r="A29" s="9"/>
      <c r="B29" s="3"/>
      <c r="C29" s="3"/>
      <c r="D29" s="3"/>
      <c r="E29" s="3"/>
      <c r="F29" s="3"/>
      <c r="G29" s="3"/>
      <c r="H29" s="3"/>
      <c r="I29" s="3"/>
      <c r="J29" s="3"/>
      <c r="K29" s="3"/>
      <c r="L29" s="3"/>
      <c r="M29" s="3"/>
      <c r="N29" s="10"/>
    </row>
    <row r="30" spans="1:14" x14ac:dyDescent="0.25">
      <c r="A30" s="9"/>
      <c r="B30" s="3"/>
      <c r="C30" s="3"/>
      <c r="D30" s="3"/>
      <c r="E30" s="3"/>
      <c r="F30" s="3"/>
      <c r="G30" s="3"/>
      <c r="H30" s="3"/>
      <c r="I30" s="3"/>
      <c r="J30" s="3"/>
      <c r="K30" s="3"/>
      <c r="L30" s="3"/>
      <c r="M30" s="3"/>
      <c r="N30" s="10"/>
    </row>
    <row r="31" spans="1:14" x14ac:dyDescent="0.25">
      <c r="A31" s="9"/>
      <c r="B31" s="3"/>
      <c r="C31" s="3"/>
      <c r="D31" s="3"/>
      <c r="E31" s="3"/>
      <c r="F31" s="3"/>
      <c r="G31" s="3"/>
      <c r="H31" s="3"/>
      <c r="I31" s="3"/>
      <c r="J31" s="3"/>
      <c r="K31" s="3"/>
      <c r="L31" s="3"/>
      <c r="M31" s="3"/>
      <c r="N31" s="10"/>
    </row>
    <row r="32" spans="1:14" x14ac:dyDescent="0.25">
      <c r="A32" s="9"/>
      <c r="B32" s="3"/>
      <c r="C32" s="3"/>
      <c r="D32" s="3"/>
      <c r="E32" s="3"/>
      <c r="F32" s="3"/>
      <c r="G32" s="3"/>
      <c r="H32" s="3"/>
      <c r="I32" s="3"/>
      <c r="J32" s="3"/>
      <c r="K32" s="3"/>
      <c r="L32" s="3"/>
      <c r="M32" s="3"/>
      <c r="N32" s="10"/>
    </row>
    <row r="33" spans="1:14" x14ac:dyDescent="0.25">
      <c r="A33" s="9"/>
      <c r="B33" s="3"/>
      <c r="C33" s="3"/>
      <c r="D33" s="3"/>
      <c r="E33" s="3"/>
      <c r="F33" s="3"/>
      <c r="G33" s="3"/>
      <c r="H33" s="3"/>
      <c r="I33" s="3"/>
      <c r="J33" s="3"/>
      <c r="K33" s="3"/>
      <c r="L33" s="3"/>
      <c r="M33" s="3"/>
      <c r="N33" s="10"/>
    </row>
    <row r="34" spans="1:14" x14ac:dyDescent="0.25">
      <c r="A34" s="9"/>
      <c r="B34" s="3"/>
      <c r="C34" s="3"/>
      <c r="D34" s="3"/>
      <c r="E34" s="3"/>
      <c r="F34" s="3"/>
      <c r="G34" s="3"/>
      <c r="H34" s="3"/>
      <c r="I34" s="3"/>
      <c r="J34" s="3"/>
      <c r="K34" s="3"/>
      <c r="L34" s="3"/>
      <c r="M34" s="3"/>
      <c r="N34" s="10"/>
    </row>
    <row r="35" spans="1:14" x14ac:dyDescent="0.25">
      <c r="A35" s="9"/>
      <c r="B35" s="3"/>
      <c r="C35" s="3"/>
      <c r="D35" s="3"/>
      <c r="E35" s="3"/>
      <c r="F35" s="3"/>
      <c r="G35" s="3"/>
      <c r="H35" s="3"/>
      <c r="I35" s="3"/>
      <c r="J35" s="3"/>
      <c r="K35" s="3"/>
      <c r="L35" s="3"/>
      <c r="M35" s="3"/>
      <c r="N35" s="10"/>
    </row>
    <row r="36" spans="1:14" ht="15.75" thickBot="1" x14ac:dyDescent="0.3">
      <c r="A36" s="16"/>
      <c r="B36" s="17"/>
      <c r="C36" s="17"/>
      <c r="D36" s="17"/>
      <c r="E36" s="17"/>
      <c r="F36" s="17"/>
      <c r="G36" s="17"/>
      <c r="H36" s="17"/>
      <c r="I36" s="17"/>
      <c r="J36" s="17"/>
      <c r="K36" s="17"/>
      <c r="L36" s="17"/>
      <c r="M36" s="17"/>
      <c r="N36" s="18"/>
    </row>
    <row r="37" spans="1:14" x14ac:dyDescent="0.25">
      <c r="A37" s="3"/>
      <c r="B37" s="3"/>
      <c r="C37" s="3"/>
      <c r="D37" s="3"/>
      <c r="E37" s="3"/>
      <c r="F37" s="3"/>
      <c r="G37" s="3"/>
      <c r="H37" s="3"/>
      <c r="I37" s="3"/>
      <c r="J37" s="3"/>
      <c r="K37" s="3"/>
      <c r="L37" s="3"/>
      <c r="M37" s="3"/>
      <c r="N37" s="3"/>
    </row>
    <row r="39" spans="1:14" x14ac:dyDescent="0.25">
      <c r="B39" t="s">
        <v>393</v>
      </c>
      <c r="C39" s="452">
        <v>44648</v>
      </c>
    </row>
    <row r="40" spans="1:14" x14ac:dyDescent="0.25">
      <c r="B40" t="s">
        <v>392</v>
      </c>
    </row>
    <row r="41" spans="1:14" x14ac:dyDescent="0.25">
      <c r="B41" t="s">
        <v>391</v>
      </c>
    </row>
    <row r="43" spans="1:14" x14ac:dyDescent="0.25">
      <c r="B43" t="s">
        <v>394</v>
      </c>
      <c r="C43" s="452">
        <v>44845</v>
      </c>
    </row>
    <row r="44" spans="1:14" x14ac:dyDescent="0.25">
      <c r="B44" t="s">
        <v>395</v>
      </c>
    </row>
    <row r="46" spans="1:14" x14ac:dyDescent="0.25">
      <c r="B46" t="s">
        <v>401</v>
      </c>
      <c r="C46" s="452">
        <v>45135</v>
      </c>
    </row>
    <row r="47" spans="1:14" x14ac:dyDescent="0.25">
      <c r="B47" t="s">
        <v>402</v>
      </c>
    </row>
    <row r="49" spans="2:3" x14ac:dyDescent="0.25">
      <c r="B49" t="s">
        <v>407</v>
      </c>
      <c r="C49" s="452">
        <v>45566</v>
      </c>
    </row>
    <row r="50" spans="2:3" x14ac:dyDescent="0.25">
      <c r="B50" t="s">
        <v>408</v>
      </c>
    </row>
  </sheetData>
  <sheetProtection algorithmName="SHA-512" hashValue="BmPGXl1ccm9aMb+G5aftv81INJyBDZkRUvwfSGNk5FfVgArXnnCkNBu2GvwEKvVlCgmJt9Ia5UHsScqHgrszjw==" saltValue="8bhDU1CvVD3YE88WQmKOjA==" spinCount="100000" sheet="1" objects="1" scenarios="1" selectLockedCells="1" selectUnlockedCells="1"/>
  <mergeCells count="18">
    <mergeCell ref="B21:M21"/>
    <mergeCell ref="B22:M22"/>
    <mergeCell ref="B18:M19"/>
    <mergeCell ref="B17:M17"/>
    <mergeCell ref="B26:M26"/>
    <mergeCell ref="B23:M23"/>
    <mergeCell ref="B24:M24"/>
    <mergeCell ref="B20:M20"/>
    <mergeCell ref="B25:M25"/>
    <mergeCell ref="B9:M9"/>
    <mergeCell ref="B11:M11"/>
    <mergeCell ref="B12:M12"/>
    <mergeCell ref="B16:M16"/>
    <mergeCell ref="B14:M14"/>
    <mergeCell ref="B15:M15"/>
    <mergeCell ref="B13:M13"/>
    <mergeCell ref="G10:H10"/>
    <mergeCell ref="D10:F10"/>
  </mergeCells>
  <hyperlinks>
    <hyperlink ref="B18:M18" r:id="rId1" display="●  Scope 3 (Other indirect): Emissions that are a consequence of your actions, which occur at sources which you do not own or control and which are not classed as Scope 2 emissions. Examples of Scope 3 emissions are business travel by means not owned or c" xr:uid="{CC5B7ABA-A426-45E0-ACC1-2A41168B9165}"/>
    <hyperlink ref="B12:M12" location="Index!A1" display="After the three introductory worksheets, each worksheet presents the emission factors for a single type of emissions-releasing activity (for example, using electricity or driving a passenger vehicle). These  emissions-releasing activities are categorised " xr:uid="{07BD57E3-6A8B-4EC3-8593-A5C3A65894D6}"/>
    <hyperlink ref="B24:M24" r:id="rId2" display="For reference, the 2020 Conversion Factors can be found here" xr:uid="{86666B0E-0075-4950-9DCD-95D40E2A8385}"/>
    <hyperlink ref="G10" r:id="rId3" xr:uid="{F62932A2-BE12-4D91-B4B7-7C8F8A98503F}"/>
    <hyperlink ref="D10:F10" r:id="rId4" display="College Corporations " xr:uid="{1541E9CD-6BDA-4962-AC54-A26031D7F906}"/>
  </hyperlinks>
  <pageMargins left="0.23622047244094491" right="0.23622047244094491" top="0.74803149606299213" bottom="0.74803149606299213" header="0.31496062992125984" footer="0.31496062992125984"/>
  <pageSetup paperSize="8" scale="97" fitToHeight="0" orientation="portrait" r:id="rId5"/>
  <rowBreaks count="1" manualBreakCount="1">
    <brk id="17" max="13"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486F3-7822-4F70-BBA2-30BFF76FB4F9}">
  <sheetPr>
    <tabColor rgb="FF00B050"/>
  </sheetPr>
  <dimension ref="A1:Q210"/>
  <sheetViews>
    <sheetView tabSelected="1" topLeftCell="B22" zoomScale="70" zoomScaleNormal="70" zoomScaleSheetLayoutView="100" workbookViewId="0">
      <selection activeCell="C40" sqref="C40"/>
    </sheetView>
  </sheetViews>
  <sheetFormatPr defaultColWidth="9.140625" defaultRowHeight="12.75" x14ac:dyDescent="0.2"/>
  <cols>
    <col min="1" max="1" width="4.7109375" style="23" hidden="1" customWidth="1"/>
    <col min="2" max="2" width="2.140625" style="23" customWidth="1"/>
    <col min="3" max="3" width="41.5703125" style="23" customWidth="1"/>
    <col min="4" max="7" width="30.7109375" style="23" customWidth="1"/>
    <col min="8" max="12" width="20.7109375" style="23" customWidth="1"/>
    <col min="13" max="14" width="45.7109375" style="23" customWidth="1"/>
    <col min="15" max="15" width="2.7109375" style="23" customWidth="1"/>
    <col min="16" max="16384" width="9.140625" style="23"/>
  </cols>
  <sheetData>
    <row r="1" spans="1:16" s="101" customFormat="1" ht="65.45" customHeight="1" x14ac:dyDescent="0.2">
      <c r="A1" s="506" t="s">
        <v>400</v>
      </c>
      <c r="B1" s="507"/>
      <c r="C1" s="507"/>
      <c r="D1" s="507"/>
      <c r="E1" s="507"/>
      <c r="F1" s="507"/>
      <c r="G1" s="507"/>
      <c r="H1" s="507"/>
      <c r="I1" s="507"/>
      <c r="J1" s="507"/>
      <c r="K1" s="507"/>
      <c r="L1" s="507"/>
      <c r="M1" s="507"/>
      <c r="N1" s="507"/>
      <c r="O1" s="508"/>
      <c r="P1" s="100"/>
    </row>
    <row r="2" spans="1:16" s="101" customFormat="1" ht="30" customHeight="1" x14ac:dyDescent="0.2">
      <c r="A2" s="371"/>
      <c r="B2" s="509" t="s">
        <v>245</v>
      </c>
      <c r="C2" s="509"/>
      <c r="D2" s="509"/>
      <c r="E2" s="509"/>
      <c r="F2" s="509"/>
      <c r="G2" s="509"/>
      <c r="H2" s="509"/>
      <c r="I2" s="509"/>
      <c r="J2" s="509"/>
      <c r="K2" s="509"/>
      <c r="L2" s="509"/>
      <c r="M2" s="509"/>
      <c r="N2" s="509"/>
      <c r="O2" s="510"/>
      <c r="P2" s="100"/>
    </row>
    <row r="3" spans="1:16" s="28" customFormat="1" ht="24" customHeight="1" x14ac:dyDescent="0.25">
      <c r="A3" s="372"/>
      <c r="B3" s="24"/>
      <c r="C3" s="25" t="s">
        <v>246</v>
      </c>
      <c r="D3" s="26"/>
      <c r="E3" s="27"/>
      <c r="F3" s="27"/>
      <c r="G3" s="27"/>
      <c r="H3" s="27"/>
      <c r="I3" s="27"/>
      <c r="J3" s="27"/>
      <c r="K3" s="27"/>
      <c r="L3" s="27"/>
      <c r="M3" s="27"/>
      <c r="N3" s="27"/>
      <c r="O3" s="373"/>
      <c r="P3" s="47"/>
    </row>
    <row r="4" spans="1:16" s="28" customFormat="1" ht="24" customHeight="1" thickBot="1" x14ac:dyDescent="0.3">
      <c r="A4" s="372"/>
      <c r="B4" s="27"/>
      <c r="C4" s="29" t="s">
        <v>253</v>
      </c>
      <c r="D4" s="30"/>
      <c r="E4" s="27"/>
      <c r="F4" s="27"/>
      <c r="G4" s="27"/>
      <c r="H4" s="27"/>
      <c r="I4" s="27"/>
      <c r="J4" s="27"/>
      <c r="K4" s="27"/>
      <c r="L4" s="27"/>
      <c r="M4" s="27"/>
      <c r="N4" s="27"/>
      <c r="O4" s="373"/>
      <c r="P4" s="47"/>
    </row>
    <row r="5" spans="1:16" s="28" customFormat="1" ht="24" customHeight="1" thickBot="1" x14ac:dyDescent="0.3">
      <c r="A5" s="372"/>
      <c r="B5" s="27"/>
      <c r="C5" s="116"/>
      <c r="D5" s="31"/>
      <c r="E5" s="27"/>
      <c r="F5" s="27"/>
      <c r="G5" s="27"/>
      <c r="H5" s="27"/>
      <c r="I5" s="27"/>
      <c r="J5" s="27"/>
      <c r="K5" s="27"/>
      <c r="L5" s="27"/>
      <c r="M5" s="27"/>
      <c r="N5" s="27"/>
      <c r="O5" s="373"/>
      <c r="P5" s="47"/>
    </row>
    <row r="6" spans="1:16" s="28" customFormat="1" ht="24" customHeight="1" x14ac:dyDescent="0.25">
      <c r="A6" s="372"/>
      <c r="B6" s="24"/>
      <c r="C6" s="25" t="s">
        <v>204</v>
      </c>
      <c r="D6" s="31"/>
      <c r="E6" s="27"/>
      <c r="F6" s="27"/>
      <c r="G6" s="27"/>
      <c r="H6" s="27"/>
      <c r="I6" s="27"/>
      <c r="J6" s="27"/>
      <c r="K6" s="27"/>
      <c r="L6" s="27"/>
      <c r="M6" s="27"/>
      <c r="N6" s="27"/>
      <c r="O6" s="373"/>
      <c r="P6" s="47"/>
    </row>
    <row r="7" spans="1:16" s="28" customFormat="1" ht="24" customHeight="1" x14ac:dyDescent="0.25">
      <c r="A7" s="372"/>
      <c r="B7" s="27"/>
      <c r="C7" s="32" t="s">
        <v>254</v>
      </c>
      <c r="D7" s="33" t="s">
        <v>252</v>
      </c>
      <c r="E7" s="27"/>
      <c r="F7" s="27"/>
      <c r="G7" s="27"/>
      <c r="H7" s="27"/>
      <c r="I7" s="27"/>
      <c r="J7" s="27"/>
      <c r="K7" s="27"/>
      <c r="L7" s="27"/>
      <c r="M7" s="27"/>
      <c r="N7" s="27"/>
      <c r="O7" s="373"/>
      <c r="P7" s="47"/>
    </row>
    <row r="8" spans="1:16" s="28" customFormat="1" ht="24" customHeight="1" x14ac:dyDescent="0.25">
      <c r="A8" s="372"/>
      <c r="B8" s="27"/>
      <c r="C8" s="117"/>
      <c r="D8" s="118"/>
      <c r="E8" s="27"/>
      <c r="F8" s="27"/>
      <c r="G8" s="27"/>
      <c r="H8" s="27"/>
      <c r="I8" s="27"/>
      <c r="J8" s="27"/>
      <c r="K8" s="27"/>
      <c r="L8" s="27"/>
      <c r="M8" s="27"/>
      <c r="N8" s="27"/>
      <c r="O8" s="373"/>
      <c r="P8" s="47"/>
    </row>
    <row r="9" spans="1:16" s="28" customFormat="1" ht="24" customHeight="1" x14ac:dyDescent="0.25">
      <c r="A9" s="372"/>
      <c r="B9" s="27"/>
      <c r="C9" s="34" t="s">
        <v>78</v>
      </c>
      <c r="D9" s="35"/>
      <c r="E9" s="27"/>
      <c r="F9" s="27"/>
      <c r="G9" s="27"/>
      <c r="H9" s="27"/>
      <c r="I9" s="27"/>
      <c r="J9" s="27"/>
      <c r="K9" s="27"/>
      <c r="L9" s="27"/>
      <c r="M9" s="27"/>
      <c r="N9" s="27"/>
      <c r="O9" s="373"/>
      <c r="P9" s="47"/>
    </row>
    <row r="10" spans="1:16" s="28" customFormat="1" ht="24" customHeight="1" thickBot="1" x14ac:dyDescent="0.3">
      <c r="A10" s="372"/>
      <c r="B10" s="24"/>
      <c r="C10" s="36" t="s">
        <v>56</v>
      </c>
      <c r="D10" s="37"/>
      <c r="E10" s="27"/>
      <c r="F10" s="27"/>
      <c r="G10" s="27"/>
      <c r="H10" s="27"/>
      <c r="I10" s="27"/>
      <c r="J10" s="27"/>
      <c r="K10" s="27"/>
      <c r="L10" s="27"/>
      <c r="M10" s="27"/>
      <c r="N10" s="27"/>
      <c r="O10" s="373"/>
      <c r="P10" s="47"/>
    </row>
    <row r="11" spans="1:16" s="28" customFormat="1" ht="24" customHeight="1" thickBot="1" x14ac:dyDescent="0.3">
      <c r="A11" s="372"/>
      <c r="B11" s="27"/>
      <c r="C11" s="127"/>
      <c r="D11" s="38"/>
      <c r="E11" s="27"/>
      <c r="F11" s="27"/>
      <c r="G11" s="27"/>
      <c r="H11" s="27"/>
      <c r="I11" s="27"/>
      <c r="J11" s="27"/>
      <c r="K11" s="27"/>
      <c r="L11" s="27"/>
      <c r="M11" s="27"/>
      <c r="N11" s="27"/>
      <c r="O11" s="373"/>
      <c r="P11" s="47"/>
    </row>
    <row r="12" spans="1:16" s="28" customFormat="1" ht="24" customHeight="1" thickBot="1" x14ac:dyDescent="0.3">
      <c r="A12" s="372"/>
      <c r="B12" s="24"/>
      <c r="C12" s="25" t="s">
        <v>67</v>
      </c>
      <c r="D12" s="37"/>
      <c r="E12" s="27"/>
      <c r="F12" s="27"/>
      <c r="G12" s="27"/>
      <c r="H12" s="27"/>
      <c r="I12" s="27"/>
      <c r="J12" s="27"/>
      <c r="K12" s="27"/>
      <c r="L12" s="27"/>
      <c r="M12" s="27"/>
      <c r="N12" s="27"/>
      <c r="O12" s="373"/>
      <c r="P12" s="47"/>
    </row>
    <row r="13" spans="1:16" s="28" customFormat="1" ht="24" customHeight="1" thickBot="1" x14ac:dyDescent="0.3">
      <c r="A13" s="372"/>
      <c r="B13" s="27"/>
      <c r="C13" s="127"/>
      <c r="D13" s="48" t="str" cm="1">
        <f t="array" ref="D13">IF(C13={"more than 15"},"Please double up comparable sites where possible","")</f>
        <v/>
      </c>
      <c r="E13" s="27"/>
      <c r="F13" s="27"/>
      <c r="G13" s="27"/>
      <c r="H13" s="27"/>
      <c r="I13" s="27"/>
      <c r="J13" s="27"/>
      <c r="K13" s="27"/>
      <c r="L13" s="27"/>
      <c r="M13" s="27"/>
      <c r="N13" s="27"/>
      <c r="O13" s="373"/>
      <c r="P13" s="47"/>
    </row>
    <row r="14" spans="1:16" s="28" customFormat="1" ht="24" customHeight="1" x14ac:dyDescent="0.25">
      <c r="A14" s="372"/>
      <c r="B14" s="24"/>
      <c r="C14" s="25" t="s">
        <v>68</v>
      </c>
      <c r="D14" s="119"/>
      <c r="E14" s="27"/>
      <c r="F14" s="27"/>
      <c r="G14" s="27"/>
      <c r="H14" s="27"/>
      <c r="I14" s="27"/>
      <c r="J14" s="27"/>
      <c r="K14" s="27"/>
      <c r="L14" s="27"/>
      <c r="M14" s="27"/>
      <c r="N14" s="27"/>
      <c r="O14" s="373"/>
      <c r="P14" s="47"/>
    </row>
    <row r="15" spans="1:16" s="28" customFormat="1" ht="133.9" customHeight="1" thickBot="1" x14ac:dyDescent="0.3">
      <c r="A15" s="372"/>
      <c r="B15" s="27"/>
      <c r="C15" s="511" t="s">
        <v>369</v>
      </c>
      <c r="D15" s="511"/>
      <c r="E15" s="511"/>
      <c r="F15" s="511"/>
      <c r="G15" s="511"/>
      <c r="H15" s="511"/>
      <c r="I15" s="511"/>
      <c r="J15" s="27"/>
      <c r="K15" s="27"/>
      <c r="L15" s="27"/>
      <c r="M15" s="27"/>
      <c r="N15" s="27"/>
      <c r="O15" s="373"/>
      <c r="P15" s="47"/>
    </row>
    <row r="16" spans="1:16" s="28" customFormat="1" ht="36" customHeight="1" x14ac:dyDescent="0.25">
      <c r="A16" s="372"/>
      <c r="B16" s="27"/>
      <c r="C16" s="359"/>
      <c r="D16" s="512" t="s">
        <v>286</v>
      </c>
      <c r="E16" s="512"/>
      <c r="F16" s="512"/>
      <c r="G16" s="512"/>
      <c r="H16" s="512"/>
      <c r="I16" s="513" t="s">
        <v>284</v>
      </c>
      <c r="J16" s="513"/>
      <c r="K16" s="513"/>
      <c r="L16" s="513"/>
      <c r="M16" s="27"/>
      <c r="N16" s="27"/>
      <c r="O16" s="373"/>
      <c r="P16" s="47"/>
    </row>
    <row r="17" spans="1:16" s="39" customFormat="1" ht="73.150000000000006" customHeight="1" x14ac:dyDescent="0.25">
      <c r="A17" s="374"/>
      <c r="B17" s="115"/>
      <c r="C17" s="148" t="s">
        <v>272</v>
      </c>
      <c r="D17" s="153" t="s">
        <v>69</v>
      </c>
      <c r="E17" s="153" t="s">
        <v>269</v>
      </c>
      <c r="F17" s="153" t="s">
        <v>270</v>
      </c>
      <c r="G17" s="153" t="s">
        <v>287</v>
      </c>
      <c r="H17" s="153" t="s">
        <v>247</v>
      </c>
      <c r="I17" s="153" t="s">
        <v>81</v>
      </c>
      <c r="J17" s="153" t="s">
        <v>288</v>
      </c>
      <c r="K17" s="153" t="s">
        <v>282</v>
      </c>
      <c r="L17" s="153" t="s">
        <v>283</v>
      </c>
      <c r="M17" s="111"/>
      <c r="N17" s="111"/>
      <c r="O17" s="373"/>
      <c r="P17" s="105"/>
    </row>
    <row r="18" spans="1:16" s="28" customFormat="1" ht="24" customHeight="1" x14ac:dyDescent="0.25">
      <c r="A18" s="372"/>
      <c r="B18" s="27"/>
      <c r="C18" s="40"/>
      <c r="D18" s="149"/>
      <c r="E18" s="149"/>
      <c r="F18" s="149"/>
      <c r="G18" s="149"/>
      <c r="H18" s="150"/>
      <c r="I18" s="149"/>
      <c r="J18" s="151"/>
      <c r="K18" s="152"/>
      <c r="L18" s="149"/>
      <c r="M18" s="368" t="str" cm="1">
        <f t="array" ref="M18">IF(F18={"yes"},"Is this a material impact? If so consider re-stating your base year disclosure.","-")</f>
        <v>-</v>
      </c>
      <c r="N18" s="369" t="str" cm="1">
        <f t="array" ref="N18">IF(E18={"No"},"Please create a seperate report to explain why the site is included in your boundary, e.g. Financial Control or Equity Basis.","-")</f>
        <v>-</v>
      </c>
      <c r="O18" s="373"/>
      <c r="P18" s="47"/>
    </row>
    <row r="19" spans="1:16" s="28" customFormat="1" ht="24" customHeight="1" x14ac:dyDescent="0.25">
      <c r="A19" s="372"/>
      <c r="B19" s="27"/>
      <c r="C19" s="40"/>
      <c r="D19" s="41"/>
      <c r="E19" s="41"/>
      <c r="F19" s="41"/>
      <c r="G19" s="41"/>
      <c r="H19" s="113"/>
      <c r="I19" s="41"/>
      <c r="J19" s="151"/>
      <c r="K19" s="121"/>
      <c r="L19" s="149"/>
      <c r="M19" s="368" t="str" cm="1">
        <f t="array" ref="M19">IF(F19={"yes"},"Is this a material impact? If so consider re-stating your base year disclosure.","-")</f>
        <v>-</v>
      </c>
      <c r="N19" s="370" t="str" cm="1">
        <f t="array" ref="N19">IF(E19={"No"},"Please create a seperate report to explain why the site is included in your boundary, e.g. Financial Control or Equity Basis.","-")</f>
        <v>-</v>
      </c>
      <c r="O19" s="373"/>
      <c r="P19" s="47"/>
    </row>
    <row r="20" spans="1:16" s="28" customFormat="1" ht="24" customHeight="1" x14ac:dyDescent="0.25">
      <c r="A20" s="372"/>
      <c r="B20" s="27"/>
      <c r="C20" s="40"/>
      <c r="D20" s="41"/>
      <c r="E20" s="41"/>
      <c r="F20" s="41"/>
      <c r="G20" s="41"/>
      <c r="H20" s="113"/>
      <c r="I20" s="41"/>
      <c r="J20" s="151"/>
      <c r="K20" s="121"/>
      <c r="L20" s="149"/>
      <c r="M20" s="368" t="str" cm="1">
        <f t="array" ref="M20">IF(F20={"yes"},"Is this a material impact? If so consider re-stating your base year disclosure.","-")</f>
        <v>-</v>
      </c>
      <c r="N20" s="370" t="str" cm="1">
        <f t="array" ref="N20">IF(E20={"No"},"Please create a seperate report to explain why the site is included in your boundary, e.g. Financial Control or Equity Basis.","-")</f>
        <v>-</v>
      </c>
      <c r="O20" s="373"/>
      <c r="P20" s="47"/>
    </row>
    <row r="21" spans="1:16" s="28" customFormat="1" ht="24" customHeight="1" x14ac:dyDescent="0.25">
      <c r="A21" s="372"/>
      <c r="B21" s="27"/>
      <c r="C21" s="40"/>
      <c r="D21" s="41"/>
      <c r="E21" s="41"/>
      <c r="F21" s="41"/>
      <c r="G21" s="41"/>
      <c r="H21" s="113"/>
      <c r="I21" s="41"/>
      <c r="J21" s="151"/>
      <c r="K21" s="121"/>
      <c r="L21" s="149"/>
      <c r="M21" s="368" t="str" cm="1">
        <f t="array" ref="M21">IF(F21={"yes"},"Is this a material impact? If so consider re-stating your base year disclosure.","-")</f>
        <v>-</v>
      </c>
      <c r="N21" s="370" t="str" cm="1">
        <f t="array" ref="N21">IF(E21={"No"},"Please create a seperate report to explain why the site is included in your boundary, e.g. Financial Control or Equity Basis.","-")</f>
        <v>-</v>
      </c>
      <c r="O21" s="373"/>
      <c r="P21" s="47"/>
    </row>
    <row r="22" spans="1:16" s="28" customFormat="1" ht="24" customHeight="1" x14ac:dyDescent="0.25">
      <c r="A22" s="372"/>
      <c r="B22" s="27"/>
      <c r="C22" s="40"/>
      <c r="D22" s="41"/>
      <c r="E22" s="41"/>
      <c r="F22" s="41"/>
      <c r="G22" s="41"/>
      <c r="H22" s="113"/>
      <c r="I22" s="41"/>
      <c r="J22" s="151"/>
      <c r="K22" s="121"/>
      <c r="L22" s="149"/>
      <c r="M22" s="368" t="str" cm="1">
        <f t="array" ref="M22">IF(F22={"yes"},"Is this a material impact? If so consider re-stating your base year disclosure.","-")</f>
        <v>-</v>
      </c>
      <c r="N22" s="370" t="str" cm="1">
        <f t="array" ref="N22">IF(E22={"No"},"Please create a seperate report to explain why the site is included in your boundary, e.g. Financial Control or Equity Basis.","-")</f>
        <v>-</v>
      </c>
      <c r="O22" s="373"/>
      <c r="P22" s="47"/>
    </row>
    <row r="23" spans="1:16" s="28" customFormat="1" ht="24" customHeight="1" x14ac:dyDescent="0.25">
      <c r="A23" s="372"/>
      <c r="B23" s="27"/>
      <c r="C23" s="40"/>
      <c r="D23" s="41"/>
      <c r="E23" s="41"/>
      <c r="F23" s="41"/>
      <c r="G23" s="41"/>
      <c r="H23" s="113"/>
      <c r="I23" s="41"/>
      <c r="J23" s="151"/>
      <c r="K23" s="121"/>
      <c r="L23" s="149"/>
      <c r="M23" s="368" t="str" cm="1">
        <f t="array" ref="M23">IF(F23={"yes"},"Is this a material impact? If so consider re-stating your base year disclosure.","-")</f>
        <v>-</v>
      </c>
      <c r="N23" s="370" t="str" cm="1">
        <f t="array" ref="N23">IF(E23={"No"},"Please create a seperate report to explain why the site is included in your boundary, e.g. Financial Control or Equity Basis.","-")</f>
        <v>-</v>
      </c>
      <c r="O23" s="373"/>
      <c r="P23" s="47"/>
    </row>
    <row r="24" spans="1:16" s="28" customFormat="1" ht="24" customHeight="1" x14ac:dyDescent="0.25">
      <c r="A24" s="372"/>
      <c r="B24" s="27"/>
      <c r="C24" s="40"/>
      <c r="D24" s="41"/>
      <c r="E24" s="41"/>
      <c r="F24" s="41"/>
      <c r="G24" s="41"/>
      <c r="H24" s="113"/>
      <c r="I24" s="41"/>
      <c r="J24" s="151"/>
      <c r="K24" s="121"/>
      <c r="L24" s="149"/>
      <c r="M24" s="368" t="str" cm="1">
        <f t="array" ref="M24">IF(F24={"yes"},"Is this a material impact? If so consider re-stating your base year disclosure.","-")</f>
        <v>-</v>
      </c>
      <c r="N24" s="370" t="str" cm="1">
        <f t="array" ref="N24">IF(E24={"No"},"Please create a seperate report to explain why the site is included in your boundary, e.g. Financial Control or Equity Basis.","-")</f>
        <v>-</v>
      </c>
      <c r="O24" s="373"/>
      <c r="P24" s="47"/>
    </row>
    <row r="25" spans="1:16" s="28" customFormat="1" ht="24" customHeight="1" x14ac:dyDescent="0.25">
      <c r="A25" s="372"/>
      <c r="B25" s="27"/>
      <c r="C25" s="40"/>
      <c r="D25" s="41"/>
      <c r="E25" s="41"/>
      <c r="F25" s="41"/>
      <c r="G25" s="41"/>
      <c r="H25" s="113"/>
      <c r="I25" s="41"/>
      <c r="J25" s="151"/>
      <c r="K25" s="121"/>
      <c r="L25" s="149"/>
      <c r="M25" s="368" t="str" cm="1">
        <f t="array" ref="M25">IF(F25={"yes"},"Is this a material impact? If so consider re-stating your base year disclosure.","-")</f>
        <v>-</v>
      </c>
      <c r="N25" s="370" t="str" cm="1">
        <f t="array" ref="N25">IF(E25={"No"},"Please create a seperate report to explain why the site is included in your boundary, e.g. Financial Control or Equity Basis.","-")</f>
        <v>-</v>
      </c>
      <c r="O25" s="373"/>
      <c r="P25" s="47"/>
    </row>
    <row r="26" spans="1:16" s="28" customFormat="1" ht="24" customHeight="1" x14ac:dyDescent="0.25">
      <c r="A26" s="372"/>
      <c r="B26" s="27"/>
      <c r="C26" s="40"/>
      <c r="D26" s="41"/>
      <c r="E26" s="41"/>
      <c r="F26" s="41"/>
      <c r="G26" s="41"/>
      <c r="H26" s="113"/>
      <c r="I26" s="41"/>
      <c r="J26" s="42"/>
      <c r="K26" s="121"/>
      <c r="L26" s="41"/>
      <c r="M26" s="368" t="str" cm="1">
        <f t="array" ref="M26">IF(F26={"yes"},"Is this a material impact? If so consider re-stating your base year disclosure.","-")</f>
        <v>-</v>
      </c>
      <c r="N26" s="370" t="str" cm="1">
        <f t="array" ref="N26">IF(E26={"No"},"Please create a seperate report to explain why the site is included in your boundary, e.g. Financial Control or Equity Basis.","-")</f>
        <v>-</v>
      </c>
      <c r="O26" s="373"/>
      <c r="P26" s="47"/>
    </row>
    <row r="27" spans="1:16" s="28" customFormat="1" ht="24" customHeight="1" x14ac:dyDescent="0.25">
      <c r="A27" s="372"/>
      <c r="B27" s="27"/>
      <c r="C27" s="40"/>
      <c r="D27" s="41"/>
      <c r="E27" s="41"/>
      <c r="F27" s="41"/>
      <c r="G27" s="41"/>
      <c r="H27" s="113"/>
      <c r="I27" s="41"/>
      <c r="J27" s="42"/>
      <c r="K27" s="121"/>
      <c r="L27" s="41"/>
      <c r="M27" s="368" t="str" cm="1">
        <f t="array" ref="M27">IF(F27={"yes"},"Is this a material impact? If so consider re-stating your base year disclosure.","-")</f>
        <v>-</v>
      </c>
      <c r="N27" s="370" t="str" cm="1">
        <f t="array" ref="N27">IF(E27={"No"},"Please create a seperate report to explain why the site is included in your boundary, e.g. Financial Control or Equity Basis.","-")</f>
        <v>-</v>
      </c>
      <c r="O27" s="373"/>
      <c r="P27" s="47"/>
    </row>
    <row r="28" spans="1:16" s="28" customFormat="1" ht="24" customHeight="1" x14ac:dyDescent="0.25">
      <c r="A28" s="372"/>
      <c r="B28" s="27"/>
      <c r="C28" s="40"/>
      <c r="D28" s="41"/>
      <c r="E28" s="41"/>
      <c r="F28" s="41"/>
      <c r="G28" s="41"/>
      <c r="H28" s="113"/>
      <c r="I28" s="41"/>
      <c r="J28" s="42"/>
      <c r="K28" s="121"/>
      <c r="L28" s="41"/>
      <c r="M28" s="368" t="str" cm="1">
        <f t="array" ref="M28">IF(F28={"yes"},"Is this a material impact? If so consider re-stating your base year disclosure.","-")</f>
        <v>-</v>
      </c>
      <c r="N28" s="370" t="str" cm="1">
        <f t="array" ref="N28">IF(E28={"No"},"Please create a seperate report to explain why the site is included in your boundary, e.g. Financial Control or Equity Basis.","-")</f>
        <v>-</v>
      </c>
      <c r="O28" s="373"/>
      <c r="P28" s="47"/>
    </row>
    <row r="29" spans="1:16" s="28" customFormat="1" ht="24" customHeight="1" x14ac:dyDescent="0.25">
      <c r="A29" s="372"/>
      <c r="B29" s="27"/>
      <c r="C29" s="40"/>
      <c r="D29" s="41"/>
      <c r="E29" s="41"/>
      <c r="F29" s="41"/>
      <c r="G29" s="41"/>
      <c r="H29" s="113"/>
      <c r="I29" s="41"/>
      <c r="J29" s="42"/>
      <c r="K29" s="121"/>
      <c r="L29" s="41"/>
      <c r="M29" s="368" t="str" cm="1">
        <f t="array" ref="M29">IF(F29={"yes"},"Is this a material impact? If so consider re-stating your base year disclosure.","-")</f>
        <v>-</v>
      </c>
      <c r="N29" s="370" t="str" cm="1">
        <f t="array" ref="N29">IF(E29={"No"},"Please create a seperate report to explain why the site is included in your boundary, e.g. Financial Control or Equity Basis.","-")</f>
        <v>-</v>
      </c>
      <c r="O29" s="373"/>
      <c r="P29" s="47"/>
    </row>
    <row r="30" spans="1:16" s="28" customFormat="1" ht="24" customHeight="1" x14ac:dyDescent="0.25">
      <c r="A30" s="372"/>
      <c r="B30" s="27"/>
      <c r="C30" s="40"/>
      <c r="D30" s="41"/>
      <c r="E30" s="41"/>
      <c r="F30" s="41"/>
      <c r="G30" s="41"/>
      <c r="H30" s="113"/>
      <c r="I30" s="41"/>
      <c r="J30" s="42"/>
      <c r="K30" s="121"/>
      <c r="L30" s="41"/>
      <c r="M30" s="368" t="str" cm="1">
        <f t="array" ref="M30">IF(F30={"yes"},"Is this a material impact? If so consider re-stating your base year disclosure.","-")</f>
        <v>-</v>
      </c>
      <c r="N30" s="370" t="str" cm="1">
        <f t="array" ref="N30">IF(E30={"No"},"Please create a seperate report to explain why the site is included in your boundary, e.g. Financial Control or Equity Basis.","-")</f>
        <v>-</v>
      </c>
      <c r="O30" s="373"/>
      <c r="P30" s="47"/>
    </row>
    <row r="31" spans="1:16" s="28" customFormat="1" ht="24" customHeight="1" x14ac:dyDescent="0.25">
      <c r="A31" s="372"/>
      <c r="B31" s="27"/>
      <c r="C31" s="40"/>
      <c r="D31" s="41"/>
      <c r="E31" s="41"/>
      <c r="F31" s="41"/>
      <c r="G31" s="41"/>
      <c r="H31" s="113"/>
      <c r="I31" s="41"/>
      <c r="J31" s="42"/>
      <c r="K31" s="121"/>
      <c r="L31" s="41"/>
      <c r="M31" s="368" t="str" cm="1">
        <f t="array" ref="M31">IF(F31={"yes"},"Is this a material impact? If so consider re-stating your base year disclosure.","-")</f>
        <v>-</v>
      </c>
      <c r="N31" s="370" t="str" cm="1">
        <f t="array" ref="N31">IF(E31={"No"},"Please create a seperate report to explain why the site is included in your boundary, e.g. Financial Control or Equity Basis.","-")</f>
        <v>-</v>
      </c>
      <c r="O31" s="373"/>
      <c r="P31" s="47"/>
    </row>
    <row r="32" spans="1:16" s="28" customFormat="1" ht="24" customHeight="1" x14ac:dyDescent="0.25">
      <c r="A32" s="372"/>
      <c r="B32" s="27"/>
      <c r="C32" s="40"/>
      <c r="D32" s="41"/>
      <c r="E32" s="41"/>
      <c r="F32" s="41"/>
      <c r="G32" s="41"/>
      <c r="H32" s="113"/>
      <c r="I32" s="41"/>
      <c r="J32" s="42"/>
      <c r="K32" s="121"/>
      <c r="L32" s="41"/>
      <c r="M32" s="368" t="str" cm="1">
        <f t="array" ref="M32">IF(F32={"yes"},"Is this a material impact? If so consider re-stating your base year disclosure.","-")</f>
        <v>-</v>
      </c>
      <c r="N32" s="370" t="str" cm="1">
        <f t="array" ref="N32">IF(E32={"No"},"Please create a seperate report to explain why the site is included in your boundary, e.g. Financial Control or Equity Basis.","-")</f>
        <v>-</v>
      </c>
      <c r="O32" s="373"/>
      <c r="P32" s="47"/>
    </row>
    <row r="33" spans="1:16" s="28" customFormat="1" ht="24" customHeight="1" x14ac:dyDescent="0.25">
      <c r="A33" s="372"/>
      <c r="B33" s="27"/>
      <c r="C33" s="40"/>
      <c r="D33" s="41"/>
      <c r="E33" s="41"/>
      <c r="F33" s="41"/>
      <c r="G33" s="41"/>
      <c r="H33" s="113"/>
      <c r="I33" s="41"/>
      <c r="J33" s="42"/>
      <c r="K33" s="121"/>
      <c r="L33" s="41"/>
      <c r="M33" s="368" t="str" cm="1">
        <f t="array" ref="M33">IF(F33={"yes"},"Is this a material impact? If so consider re-stating your base year disclosure.","-")</f>
        <v>-</v>
      </c>
      <c r="N33" s="370" t="str" cm="1">
        <f t="array" ref="N33">IF(E33={"No"},"Please create a seperate report to explain why the site is included in your boundary, e.g. Financial Control or Equity Basis.","-")</f>
        <v>-</v>
      </c>
      <c r="O33" s="373"/>
      <c r="P33" s="47"/>
    </row>
    <row r="34" spans="1:16" s="28" customFormat="1" ht="24" customHeight="1" x14ac:dyDescent="0.25">
      <c r="A34" s="372"/>
      <c r="B34" s="27"/>
      <c r="C34" s="43" t="s">
        <v>186</v>
      </c>
      <c r="D34" s="44"/>
      <c r="E34" s="44"/>
      <c r="F34" s="44"/>
      <c r="G34" s="44"/>
      <c r="H34" s="114">
        <f>SUM(H18:H33)</f>
        <v>0</v>
      </c>
      <c r="I34" s="44"/>
      <c r="J34" s="45"/>
      <c r="K34" s="120"/>
      <c r="L34" s="44"/>
      <c r="M34" s="112"/>
      <c r="N34" s="112"/>
      <c r="O34" s="373"/>
      <c r="P34" s="47"/>
    </row>
    <row r="35" spans="1:16" s="28" customFormat="1" ht="24" customHeight="1" x14ac:dyDescent="0.25">
      <c r="A35" s="372"/>
      <c r="B35" s="35"/>
      <c r="C35" s="46" t="s">
        <v>91</v>
      </c>
      <c r="D35" s="26"/>
      <c r="E35" s="27"/>
      <c r="F35" s="27"/>
      <c r="G35" s="27"/>
      <c r="H35" s="27"/>
      <c r="I35" s="27"/>
      <c r="J35" s="27"/>
      <c r="K35" s="27"/>
      <c r="L35" s="27"/>
      <c r="M35" s="27"/>
      <c r="N35" s="27"/>
      <c r="O35" s="373"/>
      <c r="P35" s="47"/>
    </row>
    <row r="36" spans="1:16" s="28" customFormat="1" ht="33" customHeight="1" thickBot="1" x14ac:dyDescent="0.3">
      <c r="A36" s="372"/>
      <c r="B36" s="27"/>
      <c r="C36" s="34" t="s">
        <v>70</v>
      </c>
      <c r="D36" s="34" t="s">
        <v>71</v>
      </c>
      <c r="E36" s="34" t="s">
        <v>266</v>
      </c>
      <c r="F36" s="367" t="s">
        <v>267</v>
      </c>
      <c r="G36" s="27" t="s">
        <v>265</v>
      </c>
      <c r="H36" s="27"/>
      <c r="I36" s="27"/>
      <c r="J36" s="27"/>
      <c r="K36" s="27"/>
      <c r="L36" s="27"/>
      <c r="M36" s="27"/>
      <c r="N36" s="27"/>
      <c r="O36" s="373"/>
      <c r="P36" s="47"/>
    </row>
    <row r="37" spans="1:16" s="28" customFormat="1" ht="24" customHeight="1" thickBot="1" x14ac:dyDescent="0.3">
      <c r="A37" s="372"/>
      <c r="B37" s="27"/>
      <c r="C37" s="123"/>
      <c r="D37" s="156" t="str">
        <f>_xlfn.IFNA(VLOOKUP(C37,'Static Data and Feed sheet'!B6:C93,2,),"")</f>
        <v/>
      </c>
      <c r="E37" s="124"/>
      <c r="F37" s="124"/>
      <c r="G37" s="125"/>
      <c r="H37" s="27"/>
      <c r="I37" s="27"/>
      <c r="J37" s="27"/>
      <c r="K37" s="27"/>
      <c r="L37" s="27"/>
      <c r="M37" s="27"/>
      <c r="N37" s="27"/>
      <c r="O37" s="373"/>
      <c r="P37" s="47"/>
    </row>
    <row r="38" spans="1:16" s="28" customFormat="1" ht="24" customHeight="1" x14ac:dyDescent="0.25">
      <c r="A38" s="372"/>
      <c r="B38" s="35"/>
      <c r="C38" s="46" t="s">
        <v>58</v>
      </c>
      <c r="D38" s="26"/>
      <c r="E38" s="27"/>
      <c r="F38" s="27"/>
      <c r="G38" s="27"/>
      <c r="H38" s="27"/>
      <c r="I38" s="27"/>
      <c r="J38" s="27"/>
      <c r="K38" s="27"/>
      <c r="L38" s="27"/>
      <c r="M38" s="27"/>
      <c r="N38" s="27"/>
      <c r="O38" s="373"/>
      <c r="P38" s="47"/>
    </row>
    <row r="39" spans="1:16" s="28" customFormat="1" ht="33" customHeight="1" thickBot="1" x14ac:dyDescent="0.3">
      <c r="A39" s="372"/>
      <c r="B39" s="27"/>
      <c r="C39" s="34" t="s">
        <v>70</v>
      </c>
      <c r="D39" s="34" t="s">
        <v>71</v>
      </c>
      <c r="E39" s="34" t="s">
        <v>17</v>
      </c>
      <c r="F39" s="367" t="s">
        <v>267</v>
      </c>
      <c r="G39" s="27" t="s">
        <v>265</v>
      </c>
      <c r="H39" s="27"/>
      <c r="I39" s="27"/>
      <c r="J39" s="27"/>
      <c r="K39" s="27"/>
      <c r="L39" s="27"/>
      <c r="M39" s="27"/>
      <c r="N39" s="27"/>
      <c r="O39" s="373"/>
      <c r="P39" s="47"/>
    </row>
    <row r="40" spans="1:16" s="28" customFormat="1" ht="24" customHeight="1" thickBot="1" x14ac:dyDescent="0.3">
      <c r="A40" s="372"/>
      <c r="B40" s="27"/>
      <c r="C40" s="123"/>
      <c r="D40" s="156" t="str">
        <f>_xlfn.IFNA(VLOOKUP(C40,'Static Data and Feed sheet'!B6:C93,2,),"")</f>
        <v/>
      </c>
      <c r="E40" s="126"/>
      <c r="F40" s="124"/>
      <c r="G40" s="125"/>
      <c r="H40" s="27"/>
      <c r="I40" s="27"/>
      <c r="J40" s="27"/>
      <c r="K40" s="27"/>
      <c r="L40" s="27"/>
      <c r="M40" s="27"/>
      <c r="N40" s="27"/>
      <c r="O40" s="373"/>
      <c r="P40" s="47"/>
    </row>
    <row r="41" spans="1:16" s="28" customFormat="1" ht="24" customHeight="1" x14ac:dyDescent="0.25">
      <c r="A41" s="372"/>
      <c r="B41" s="31"/>
      <c r="C41" s="48" t="s">
        <v>59</v>
      </c>
      <c r="D41" s="27"/>
      <c r="E41" s="27"/>
      <c r="F41" s="27"/>
      <c r="G41" s="27"/>
      <c r="H41" s="27"/>
      <c r="I41" s="27"/>
      <c r="J41" s="27"/>
      <c r="K41" s="27"/>
      <c r="L41" s="27"/>
      <c r="M41" s="27"/>
      <c r="N41" s="27"/>
      <c r="O41" s="373"/>
      <c r="P41" s="47"/>
    </row>
    <row r="42" spans="1:16" s="28" customFormat="1" ht="24" customHeight="1" x14ac:dyDescent="0.25">
      <c r="A42" s="372"/>
      <c r="B42" s="27"/>
      <c r="C42" s="514" t="s">
        <v>60</v>
      </c>
      <c r="D42" s="515"/>
      <c r="E42" s="515"/>
      <c r="F42" s="515"/>
      <c r="G42" s="27"/>
      <c r="H42" s="27"/>
      <c r="I42" s="27"/>
      <c r="J42" s="27"/>
      <c r="K42" s="27"/>
      <c r="L42" s="27"/>
      <c r="M42" s="27"/>
      <c r="N42" s="27"/>
      <c r="O42" s="373"/>
      <c r="P42" s="47"/>
    </row>
    <row r="43" spans="1:16" ht="45" customHeight="1" x14ac:dyDescent="0.2">
      <c r="A43" s="375"/>
      <c r="B43" s="49"/>
      <c r="C43" s="518"/>
      <c r="D43" s="518"/>
      <c r="E43" s="518"/>
      <c r="F43" s="518"/>
      <c r="G43" s="518"/>
      <c r="H43" s="518"/>
      <c r="I43" s="518"/>
      <c r="J43" s="518"/>
      <c r="K43" s="518"/>
      <c r="L43" s="518"/>
      <c r="M43" s="518"/>
      <c r="N43" s="49"/>
      <c r="O43" s="376"/>
      <c r="P43" s="22"/>
    </row>
    <row r="44" spans="1:16" ht="19.5" customHeight="1" x14ac:dyDescent="0.2">
      <c r="A44" s="377"/>
      <c r="B44" s="49"/>
      <c r="C44" s="516"/>
      <c r="D44" s="517"/>
      <c r="E44" s="517"/>
      <c r="F44" s="517"/>
      <c r="G44" s="49"/>
      <c r="H44" s="49"/>
      <c r="I44" s="49"/>
      <c r="J44" s="49"/>
      <c r="K44" s="49"/>
      <c r="L44" s="49"/>
      <c r="M44" s="49"/>
      <c r="N44" s="49"/>
      <c r="O44" s="376"/>
      <c r="P44" s="22"/>
    </row>
    <row r="45" spans="1:16" s="101" customFormat="1" ht="48.6" customHeight="1" x14ac:dyDescent="0.2">
      <c r="A45" s="378"/>
      <c r="B45" s="358"/>
      <c r="C45" s="478" t="s">
        <v>281</v>
      </c>
      <c r="D45" s="478"/>
      <c r="E45" s="478"/>
      <c r="F45" s="478"/>
      <c r="G45" s="478"/>
      <c r="H45" s="478"/>
      <c r="I45" s="478"/>
      <c r="J45" s="478"/>
      <c r="K45" s="478"/>
      <c r="L45" s="478"/>
      <c r="M45" s="478"/>
      <c r="N45" s="478"/>
      <c r="O45" s="479"/>
      <c r="P45" s="100"/>
    </row>
    <row r="46" spans="1:16" s="101" customFormat="1" ht="22.9" customHeight="1" x14ac:dyDescent="0.2">
      <c r="A46" s="379"/>
      <c r="B46" s="98"/>
      <c r="C46" s="99" t="s">
        <v>89</v>
      </c>
      <c r="D46" s="99"/>
      <c r="E46" s="99"/>
      <c r="F46" s="99"/>
      <c r="G46" s="99"/>
      <c r="H46" s="99"/>
      <c r="I46" s="99"/>
      <c r="J46" s="99"/>
      <c r="K46" s="99"/>
      <c r="L46" s="99"/>
      <c r="M46" s="99"/>
      <c r="N46" s="99"/>
      <c r="O46" s="380"/>
      <c r="P46" s="100"/>
    </row>
    <row r="47" spans="1:16" s="28" customFormat="1" ht="25.15" customHeight="1" x14ac:dyDescent="0.25">
      <c r="A47" s="381"/>
      <c r="B47" s="68"/>
      <c r="C47" s="50" t="s">
        <v>90</v>
      </c>
      <c r="D47" s="69"/>
      <c r="E47" s="70"/>
      <c r="F47" s="70"/>
      <c r="G47" s="70"/>
      <c r="H47" s="70"/>
      <c r="I47" s="70"/>
      <c r="J47" s="70"/>
      <c r="K47" s="70"/>
      <c r="L47" s="70"/>
      <c r="M47" s="70"/>
      <c r="N47" s="70"/>
      <c r="O47" s="382"/>
      <c r="P47" s="47"/>
    </row>
    <row r="48" spans="1:16" s="28" customFormat="1" ht="30" customHeight="1" x14ac:dyDescent="0.25">
      <c r="A48" s="381"/>
      <c r="B48" s="70"/>
      <c r="C48" s="52" t="s">
        <v>273</v>
      </c>
      <c r="D48" s="70"/>
      <c r="E48" s="70"/>
      <c r="F48" s="70"/>
      <c r="G48" s="70"/>
      <c r="H48" s="70"/>
      <c r="I48" s="70"/>
      <c r="J48" s="70"/>
      <c r="K48" s="70"/>
      <c r="L48" s="70"/>
      <c r="M48" s="70"/>
      <c r="N48" s="70"/>
      <c r="O48" s="382"/>
      <c r="P48" s="47"/>
    </row>
    <row r="49" spans="1:16" s="28" customFormat="1" ht="213.6" customHeight="1" thickBot="1" x14ac:dyDescent="0.3">
      <c r="A49" s="381"/>
      <c r="B49" s="70"/>
      <c r="C49" s="505" t="s">
        <v>376</v>
      </c>
      <c r="D49" s="486"/>
      <c r="E49" s="486"/>
      <c r="F49" s="486"/>
      <c r="G49" s="486"/>
      <c r="H49" s="486"/>
      <c r="I49" s="486"/>
      <c r="J49" s="486"/>
      <c r="K49" s="70"/>
      <c r="L49" s="70"/>
      <c r="M49" s="70"/>
      <c r="N49" s="70"/>
      <c r="O49" s="382"/>
      <c r="P49" s="47"/>
    </row>
    <row r="50" spans="1:16" s="58" customFormat="1" ht="38.25" x14ac:dyDescent="0.2">
      <c r="A50" s="383"/>
      <c r="B50" s="93"/>
      <c r="C50" s="53" t="s">
        <v>82</v>
      </c>
      <c r="D50" s="54" t="s">
        <v>83</v>
      </c>
      <c r="E50" s="54" t="s">
        <v>85</v>
      </c>
      <c r="F50" s="54" t="s">
        <v>271</v>
      </c>
      <c r="G50" s="54" t="s">
        <v>86</v>
      </c>
      <c r="H50" s="54" t="s">
        <v>87</v>
      </c>
      <c r="I50" s="54" t="s">
        <v>289</v>
      </c>
      <c r="J50" s="55" t="s">
        <v>248</v>
      </c>
      <c r="K50" s="56" t="s">
        <v>249</v>
      </c>
      <c r="L50" s="128"/>
      <c r="M50" s="93"/>
      <c r="N50" s="93"/>
      <c r="O50" s="384"/>
      <c r="P50" s="57"/>
    </row>
    <row r="51" spans="1:16" x14ac:dyDescent="0.2">
      <c r="A51" s="385"/>
      <c r="B51" s="51"/>
      <c r="C51" s="59">
        <f>$C$18</f>
        <v>0</v>
      </c>
      <c r="D51" s="137"/>
      <c r="E51" s="60" cm="1">
        <f t="array" ref="E51">IF(K18={"yes"},D51*-$J$18,0)</f>
        <v>0</v>
      </c>
      <c r="F51" s="137"/>
      <c r="G51" s="141"/>
      <c r="H51" s="137"/>
      <c r="I51" s="60" t="str" cm="1">
        <f t="array" ref="I51">_xlfn.IFS(G51={"Natural Gas"},"kWh",G51={""},"-",G51={"LNG"},"Litres",G51={"CNG"},"Litres",G51={"LPG"},"Litres",G51={"Burning Oil"},"Litres",G51={"Other Petrolium Gas"},"Litres",G51={"BioFuel"},"Litres",G51={"Diesel"},"Litres",G51={"Petrol"},"Litres")</f>
        <v>-</v>
      </c>
      <c r="J51" s="61">
        <f>'Model Engine'!G22</f>
        <v>0</v>
      </c>
      <c r="K51" s="78">
        <f>'Model Engine'!E4</f>
        <v>0</v>
      </c>
      <c r="L51" s="154"/>
      <c r="M51" s="356"/>
      <c r="N51" s="51"/>
      <c r="O51" s="386"/>
      <c r="P51" s="22"/>
    </row>
    <row r="52" spans="1:16" x14ac:dyDescent="0.2">
      <c r="A52" s="385"/>
      <c r="B52" s="51"/>
      <c r="C52" s="59">
        <f>$C$19</f>
        <v>0</v>
      </c>
      <c r="D52" s="137"/>
      <c r="E52" s="60" cm="1">
        <f t="array" ref="E52">IF(K19={"yes"},D52*-$J$18,0)</f>
        <v>0</v>
      </c>
      <c r="F52" s="137"/>
      <c r="G52" s="141"/>
      <c r="H52" s="137"/>
      <c r="I52" s="60" t="str" cm="1">
        <f t="array" ref="I52">_xlfn.IFS(G52={"Natural Gas"},"kWh",G52={""},"-",G52={"LNG"},"Litres",G52={"CNG"},"Litres",G52={"LPG"},"Litres",G52={"Burning Oil"},"Litres",G52={"Other Petrolium Gas"},"Litres",G52={"BioFuel"},"Litres",G52={"Diesel"},"Litres",G52={"Petrol"},"Litres")</f>
        <v>-</v>
      </c>
      <c r="J52" s="61">
        <f>'Model Engine'!G23</f>
        <v>0</v>
      </c>
      <c r="K52" s="78">
        <f>'Model Engine'!E5</f>
        <v>0</v>
      </c>
      <c r="L52" s="154" cm="1">
        <f t="array" ref="L52">IF(K19={"No"},0,1)</f>
        <v>1</v>
      </c>
      <c r="M52" s="356"/>
      <c r="N52" s="51"/>
      <c r="O52" s="386"/>
      <c r="P52" s="22"/>
    </row>
    <row r="53" spans="1:16" x14ac:dyDescent="0.2">
      <c r="A53" s="385"/>
      <c r="B53" s="51"/>
      <c r="C53" s="59">
        <f>$C$20</f>
        <v>0</v>
      </c>
      <c r="D53" s="137"/>
      <c r="E53" s="60" cm="1">
        <f t="array" ref="E53">IF(K20={"yes"},D53*-$J$18,0)</f>
        <v>0</v>
      </c>
      <c r="F53" s="137"/>
      <c r="G53" s="141"/>
      <c r="H53" s="137"/>
      <c r="I53" s="60" t="str" cm="1">
        <f t="array" ref="I53">_xlfn.IFS(G53={"Natural Gas"},"kWh",G53={""},"-",G53={"LNG"},"Litres",G53={"CNG"},"Litres",G53={"LPG"},"Litres",G53={"Burning Oil"},"Litres",G53={"Other Petrolium Gas"},"Litres",G53={"BioFuel"},"Litres",G53={"Diesel"},"Litres",G53={"Petrol"},"Litres")</f>
        <v>-</v>
      </c>
      <c r="J53" s="61">
        <f>'Model Engine'!G24</f>
        <v>0</v>
      </c>
      <c r="K53" s="78">
        <f>'Model Engine'!E6</f>
        <v>0</v>
      </c>
      <c r="L53" s="154" cm="1">
        <f t="array" ref="L53">IF(K20={"No"},0,1)</f>
        <v>1</v>
      </c>
      <c r="M53" s="356"/>
      <c r="N53" s="51"/>
      <c r="O53" s="386"/>
      <c r="P53" s="22"/>
    </row>
    <row r="54" spans="1:16" x14ac:dyDescent="0.2">
      <c r="A54" s="385"/>
      <c r="B54" s="51"/>
      <c r="C54" s="59">
        <f>$C$21</f>
        <v>0</v>
      </c>
      <c r="D54" s="137"/>
      <c r="E54" s="60" cm="1">
        <f t="array" ref="E54">IF(K21={"yes"},D54*-$J$18,0)</f>
        <v>0</v>
      </c>
      <c r="F54" s="137"/>
      <c r="G54" s="141"/>
      <c r="H54" s="137"/>
      <c r="I54" s="60" t="str" cm="1">
        <f t="array" ref="I54">_xlfn.IFS(G54={"Natural Gas"},"kWh",G54={""},"-",G54={"LNG"},"Litres",G54={"CNG"},"Litres",G54={"LPG"},"Litres",G54={"Burning Oil"},"Litres",G54={"Other Petrolium Gas"},"Litres",G54={"BioFuel"},"Litres",G54={"Diesel"},"Litres",G54={"Petrol"},"Litres")</f>
        <v>-</v>
      </c>
      <c r="J54" s="61">
        <f>'Model Engine'!G25</f>
        <v>0</v>
      </c>
      <c r="K54" s="78">
        <f>'Model Engine'!E7</f>
        <v>0</v>
      </c>
      <c r="L54" s="154" cm="1">
        <f t="array" ref="L54">IF(K21={"No"},0,1)</f>
        <v>1</v>
      </c>
      <c r="M54" s="356"/>
      <c r="N54" s="51"/>
      <c r="O54" s="386"/>
      <c r="P54" s="22"/>
    </row>
    <row r="55" spans="1:16" x14ac:dyDescent="0.2">
      <c r="A55" s="385"/>
      <c r="B55" s="51"/>
      <c r="C55" s="59">
        <f>$C$22</f>
        <v>0</v>
      </c>
      <c r="D55" s="137"/>
      <c r="E55" s="60" cm="1">
        <f t="array" ref="E55">IF(K22={"yes"},D55*-$J$18,0)</f>
        <v>0</v>
      </c>
      <c r="F55" s="137"/>
      <c r="G55" s="141"/>
      <c r="H55" s="137"/>
      <c r="I55" s="60" t="str" cm="1">
        <f t="array" ref="I55">_xlfn.IFS(G55={"Natural Gas"},"kWh",G55={""},"-",G55={"LNG"},"Litres",G55={"CNG"},"Litres",G55={"LPG"},"Litres",G55={"Burning Oil"},"Litres",G55={"Other Petrolium Gas"},"Litres",G55={"BioFuel"},"Litres",G55={"Diesel"},"Litres",G55={"Petrol"},"Litres")</f>
        <v>-</v>
      </c>
      <c r="J55" s="61">
        <f>'Model Engine'!G26</f>
        <v>0</v>
      </c>
      <c r="K55" s="78">
        <f>'Model Engine'!E8</f>
        <v>0</v>
      </c>
      <c r="L55" s="154" cm="1">
        <f t="array" ref="L55">IF(K22={"No"},0,1)</f>
        <v>1</v>
      </c>
      <c r="M55" s="356"/>
      <c r="N55" s="51"/>
      <c r="O55" s="386"/>
      <c r="P55" s="22"/>
    </row>
    <row r="56" spans="1:16" x14ac:dyDescent="0.2">
      <c r="A56" s="385"/>
      <c r="B56" s="51"/>
      <c r="C56" s="59">
        <f>$C$23</f>
        <v>0</v>
      </c>
      <c r="D56" s="137"/>
      <c r="E56" s="60" cm="1">
        <f t="array" ref="E56">IF(K23={"yes"},D56*-$J$18,0)</f>
        <v>0</v>
      </c>
      <c r="F56" s="137"/>
      <c r="G56" s="141"/>
      <c r="H56" s="137"/>
      <c r="I56" s="60" t="str" cm="1">
        <f t="array" ref="I56">_xlfn.IFS(G56={"Natural Gas"},"kWh",G56={""},"-",G56={"LNG"},"Litres",G56={"CNG"},"Litres",G56={"LPG"},"Litres",G56={"Burning Oil"},"Litres",G56={"Other Petrolium Gas"},"Litres",G56={"BioFuel"},"Litres",G56={"Diesel"},"Litres",G56={"Petrol"},"Litres")</f>
        <v>-</v>
      </c>
      <c r="J56" s="61">
        <f>'Model Engine'!G27</f>
        <v>0</v>
      </c>
      <c r="K56" s="78">
        <f>'Model Engine'!E9</f>
        <v>0</v>
      </c>
      <c r="L56" s="154" cm="1">
        <f t="array" ref="L56">IF(K23={"No"},0,1)</f>
        <v>1</v>
      </c>
      <c r="M56" s="356"/>
      <c r="N56" s="51"/>
      <c r="O56" s="386"/>
      <c r="P56" s="22"/>
    </row>
    <row r="57" spans="1:16" x14ac:dyDescent="0.2">
      <c r="A57" s="385"/>
      <c r="B57" s="51"/>
      <c r="C57" s="59">
        <f>$C$24</f>
        <v>0</v>
      </c>
      <c r="D57" s="137"/>
      <c r="E57" s="60" cm="1">
        <f t="array" ref="E57">IF(K24={"yes"},D57*-$J$18,0)</f>
        <v>0</v>
      </c>
      <c r="F57" s="137"/>
      <c r="G57" s="141"/>
      <c r="H57" s="137"/>
      <c r="I57" s="60" t="str" cm="1">
        <f t="array" ref="I57">_xlfn.IFS(G57={"Natural Gas"},"kWh",G57={""},"-",G57={"LNG"},"Litres",G57={"CNG"},"Litres",G57={"LPG"},"Litres",G57={"Burning Oil"},"Litres",G57={"Other Petrolium Gas"},"Litres",G57={"BioFuel"},"Litres",G57={"Diesel"},"Litres",G57={"Petrol"},"Litres")</f>
        <v>-</v>
      </c>
      <c r="J57" s="61">
        <f>'Model Engine'!G28</f>
        <v>0</v>
      </c>
      <c r="K57" s="78">
        <f>'Model Engine'!E10</f>
        <v>0</v>
      </c>
      <c r="L57" s="154" cm="1">
        <f t="array" ref="L57">IF(K24={"No"},0,1)</f>
        <v>1</v>
      </c>
      <c r="M57" s="356"/>
      <c r="N57" s="51"/>
      <c r="O57" s="386"/>
      <c r="P57" s="22"/>
    </row>
    <row r="58" spans="1:16" x14ac:dyDescent="0.2">
      <c r="A58" s="385"/>
      <c r="B58" s="51"/>
      <c r="C58" s="59">
        <f>$C$25</f>
        <v>0</v>
      </c>
      <c r="D58" s="137"/>
      <c r="E58" s="60" cm="1">
        <f t="array" ref="E58">IF(K25={"yes"},D58*-$J$18,0)</f>
        <v>0</v>
      </c>
      <c r="F58" s="137"/>
      <c r="G58" s="141"/>
      <c r="H58" s="137"/>
      <c r="I58" s="60" t="str" cm="1">
        <f t="array" ref="I58">_xlfn.IFS(G58={"Natural Gas"},"kWh",G58={""},"-",G58={"LNG"},"Litres",G58={"CNG"},"Litres",G58={"LPG"},"Litres",G58={"Burning Oil"},"Litres",G58={"Other Petrolium Gas"},"Litres",G58={"BioFuel"},"Litres",G58={"Diesel"},"Litres",G58={"Petrol"},"Litres")</f>
        <v>-</v>
      </c>
      <c r="J58" s="61">
        <f>'Model Engine'!G29</f>
        <v>0</v>
      </c>
      <c r="K58" s="78">
        <f>'Model Engine'!E11</f>
        <v>0</v>
      </c>
      <c r="L58" s="154" cm="1">
        <f t="array" ref="L58">IF(K25={"No"},0,1)</f>
        <v>1</v>
      </c>
      <c r="M58" s="356"/>
      <c r="N58" s="51"/>
      <c r="O58" s="386"/>
      <c r="P58" s="22"/>
    </row>
    <row r="59" spans="1:16" x14ac:dyDescent="0.2">
      <c r="A59" s="385"/>
      <c r="B59" s="51"/>
      <c r="C59" s="59">
        <f>$C$26</f>
        <v>0</v>
      </c>
      <c r="D59" s="137"/>
      <c r="E59" s="60" cm="1">
        <f t="array" ref="E59">IF(K26={"yes"},D59*-$J$18,0)</f>
        <v>0</v>
      </c>
      <c r="F59" s="137"/>
      <c r="G59" s="141"/>
      <c r="H59" s="137"/>
      <c r="I59" s="60" t="str" cm="1">
        <f t="array" ref="I59">_xlfn.IFS(G59={"Natural Gas"},"kWh",G59={""},"-",G59={"LNG"},"Litres",G59={"CNG"},"Litres",G59={"LPG"},"Litres",G59={"Burning Oil"},"Litres",G59={"Other Petrolium Gas"},"Litres",G59={"BioFuel"},"Litres",G59={"Diesel"},"Litres",G59={"Petrol"},"Litres")</f>
        <v>-</v>
      </c>
      <c r="J59" s="61">
        <f>'Model Engine'!G30</f>
        <v>0</v>
      </c>
      <c r="K59" s="78">
        <f>'Model Engine'!E12</f>
        <v>0</v>
      </c>
      <c r="L59" s="154" cm="1">
        <f t="array" ref="L59">IF(K26={"No"},0,1)</f>
        <v>1</v>
      </c>
      <c r="M59" s="356"/>
      <c r="N59" s="51"/>
      <c r="O59" s="386"/>
      <c r="P59" s="22"/>
    </row>
    <row r="60" spans="1:16" x14ac:dyDescent="0.2">
      <c r="A60" s="385"/>
      <c r="B60" s="51"/>
      <c r="C60" s="59">
        <f>$C$27</f>
        <v>0</v>
      </c>
      <c r="D60" s="137"/>
      <c r="E60" s="60" cm="1">
        <f t="array" ref="E60">IF(K27={"yes"},D60*-$J$18,0)</f>
        <v>0</v>
      </c>
      <c r="F60" s="137"/>
      <c r="G60" s="141"/>
      <c r="H60" s="137"/>
      <c r="I60" s="60" t="str" cm="1">
        <f t="array" ref="I60">_xlfn.IFS(G60={"Natural Gas"},"kWh",G60={""},"-",G60={"LNG"},"Litres",G60={"CNG"},"Litres",G60={"LPG"},"Litres",G60={"Burning Oil"},"Litres",G60={"Other Petrolium Gas"},"Litres",G60={"BioFuel"},"Litres",G60={"Diesel"},"Litres",G60={"Petrol"},"Litres")</f>
        <v>-</v>
      </c>
      <c r="J60" s="61">
        <f>'Model Engine'!G31</f>
        <v>0</v>
      </c>
      <c r="K60" s="78">
        <f>'Model Engine'!E13</f>
        <v>0</v>
      </c>
      <c r="L60" s="154" cm="1">
        <f t="array" ref="L60">IF(K27={"No"},0,1)</f>
        <v>1</v>
      </c>
      <c r="M60" s="356"/>
      <c r="N60" s="51"/>
      <c r="O60" s="386"/>
      <c r="P60" s="22"/>
    </row>
    <row r="61" spans="1:16" x14ac:dyDescent="0.2">
      <c r="A61" s="385"/>
      <c r="B61" s="51"/>
      <c r="C61" s="59">
        <f>$C$28</f>
        <v>0</v>
      </c>
      <c r="D61" s="137"/>
      <c r="E61" s="60" cm="1">
        <f t="array" ref="E61">IF(K28={"yes"},D61*-$J$18,0)</f>
        <v>0</v>
      </c>
      <c r="F61" s="137"/>
      <c r="G61" s="141"/>
      <c r="H61" s="137"/>
      <c r="I61" s="60" t="str" cm="1">
        <f t="array" ref="I61">_xlfn.IFS(G61={"Natural Gas"},"kWh",G61={""},"-",G61={"LNG"},"Litres",G61={"CNG"},"Litres",G61={"LPG"},"Litres",G61={"Burning Oil"},"Litres",G61={"Other Petrolium Gas"},"Litres",G61={"BioFuel"},"Litres",G61={"Diesel"},"Litres",G61={"Petrol"},"Litres")</f>
        <v>-</v>
      </c>
      <c r="J61" s="61">
        <f>'Model Engine'!G32</f>
        <v>0</v>
      </c>
      <c r="K61" s="78">
        <f>'Model Engine'!E14</f>
        <v>0</v>
      </c>
      <c r="L61" s="154" cm="1">
        <f t="array" ref="L61">IF(K28={"No"},0,1)</f>
        <v>1</v>
      </c>
      <c r="M61" s="356"/>
      <c r="N61" s="51"/>
      <c r="O61" s="386"/>
      <c r="P61" s="22"/>
    </row>
    <row r="62" spans="1:16" x14ac:dyDescent="0.2">
      <c r="A62" s="385"/>
      <c r="B62" s="51"/>
      <c r="C62" s="59">
        <f>$C$29</f>
        <v>0</v>
      </c>
      <c r="D62" s="137"/>
      <c r="E62" s="60" cm="1">
        <f t="array" ref="E62">IF(K29={"yes"},D62*-$J$18,0)</f>
        <v>0</v>
      </c>
      <c r="F62" s="137"/>
      <c r="G62" s="141"/>
      <c r="H62" s="137"/>
      <c r="I62" s="60" t="str" cm="1">
        <f t="array" ref="I62">_xlfn.IFS(G62={"Natural Gas"},"kWh",G62={""},"-",G62={"LNG"},"Litres",G62={"CNG"},"Litres",G62={"LPG"},"Litres",G62={"Burning Oil"},"Litres",G62={"Other Petrolium Gas"},"Litres",G62={"BioFuel"},"Litres",G62={"Diesel"},"Litres",G62={"Petrol"},"Litres")</f>
        <v>-</v>
      </c>
      <c r="J62" s="61">
        <f>'Model Engine'!G33</f>
        <v>0</v>
      </c>
      <c r="K62" s="78">
        <f>'Model Engine'!E15</f>
        <v>0</v>
      </c>
      <c r="L62" s="154" cm="1">
        <f t="array" ref="L62">IF(K29={"No"},0,1)</f>
        <v>1</v>
      </c>
      <c r="M62" s="356"/>
      <c r="N62" s="51"/>
      <c r="O62" s="386"/>
      <c r="P62" s="22"/>
    </row>
    <row r="63" spans="1:16" x14ac:dyDescent="0.2">
      <c r="A63" s="385"/>
      <c r="B63" s="51"/>
      <c r="C63" s="59">
        <f>$C$30</f>
        <v>0</v>
      </c>
      <c r="D63" s="137"/>
      <c r="E63" s="60" cm="1">
        <f t="array" ref="E63">IF(K30={"yes"},D63*-$J$18,0)</f>
        <v>0</v>
      </c>
      <c r="F63" s="137"/>
      <c r="G63" s="141"/>
      <c r="H63" s="137"/>
      <c r="I63" s="60" t="str" cm="1">
        <f t="array" ref="I63">_xlfn.IFS(G63={"Natural Gas"},"kWh",G63={""},"-",G63={"LNG"},"Litres",G63={"CNG"},"Litres",G63={"LPG"},"Litres",G63={"Burning Oil"},"Litres",G63={"Other Petrolium Gas"},"Litres",G63={"BioFuel"},"Litres",G63={"Diesel"},"Litres",G63={"Petrol"},"Litres")</f>
        <v>-</v>
      </c>
      <c r="J63" s="61">
        <f>'Model Engine'!G34</f>
        <v>0</v>
      </c>
      <c r="K63" s="78">
        <f>'Model Engine'!E16</f>
        <v>0</v>
      </c>
      <c r="L63" s="154" cm="1">
        <f t="array" ref="L63">IF(K30={"No"},0,1)</f>
        <v>1</v>
      </c>
      <c r="M63" s="356"/>
      <c r="N63" s="51"/>
      <c r="O63" s="386"/>
      <c r="P63" s="22"/>
    </row>
    <row r="64" spans="1:16" x14ac:dyDescent="0.2">
      <c r="A64" s="385"/>
      <c r="B64" s="51"/>
      <c r="C64" s="59">
        <f>$C$31</f>
        <v>0</v>
      </c>
      <c r="D64" s="137"/>
      <c r="E64" s="60" cm="1">
        <f t="array" ref="E64">IF(K31={"yes"},D64*-$J$18,0)</f>
        <v>0</v>
      </c>
      <c r="F64" s="137"/>
      <c r="G64" s="141"/>
      <c r="H64" s="137"/>
      <c r="I64" s="60" t="str" cm="1">
        <f t="array" ref="I64">_xlfn.IFS(G64={"Natural Gas"},"kWh",G64={""},"-",G64={"LNG"},"Litres",G64={"CNG"},"Litres",G64={"LPG"},"Litres",G64={"Burning Oil"},"Litres",G64={"Other Petrolium Gas"},"Litres",G64={"BioFuel"},"Litres",G64={"Diesel"},"Litres",G64={"Petrol"},"Litres")</f>
        <v>-</v>
      </c>
      <c r="J64" s="61">
        <f>'Model Engine'!G35</f>
        <v>0</v>
      </c>
      <c r="K64" s="78">
        <f>'Model Engine'!E17</f>
        <v>0</v>
      </c>
      <c r="L64" s="154" cm="1">
        <f t="array" ref="L64">IF(K31={"No"},0,1)</f>
        <v>1</v>
      </c>
      <c r="M64" s="356"/>
      <c r="N64" s="51"/>
      <c r="O64" s="386"/>
      <c r="P64" s="22"/>
    </row>
    <row r="65" spans="1:16" x14ac:dyDescent="0.2">
      <c r="A65" s="385"/>
      <c r="B65" s="51"/>
      <c r="C65" s="59">
        <f>$C$32</f>
        <v>0</v>
      </c>
      <c r="D65" s="137"/>
      <c r="E65" s="60" cm="1">
        <f t="array" ref="E65">IF(K32={"yes"},D65*-$J$18,0)</f>
        <v>0</v>
      </c>
      <c r="F65" s="137"/>
      <c r="G65" s="141"/>
      <c r="H65" s="137"/>
      <c r="I65" s="60" t="str" cm="1">
        <f t="array" ref="I65">_xlfn.IFS(G65={"Natural Gas"},"kWh",G65={""},"-",G65={"LNG"},"Litres",G65={"CNG"},"Litres",G65={"LPG"},"Litres",G65={"Burning Oil"},"Litres",G65={"Other Petrolium Gas"},"Litres",G65={"BioFuel"},"Litres",G65={"Diesel"},"Litres",G65={"Petrol"},"Litres")</f>
        <v>-</v>
      </c>
      <c r="J65" s="61">
        <f>'Model Engine'!G36</f>
        <v>0</v>
      </c>
      <c r="K65" s="78">
        <f>'Model Engine'!E18</f>
        <v>0</v>
      </c>
      <c r="L65" s="154" cm="1">
        <f t="array" ref="L65">IF(K32={"No"},0,1)</f>
        <v>1</v>
      </c>
      <c r="M65" s="356"/>
      <c r="N65" s="51"/>
      <c r="O65" s="386"/>
      <c r="P65" s="22"/>
    </row>
    <row r="66" spans="1:16" x14ac:dyDescent="0.2">
      <c r="A66" s="385"/>
      <c r="B66" s="51"/>
      <c r="C66" s="59">
        <f>$C$33</f>
        <v>0</v>
      </c>
      <c r="D66" s="142"/>
      <c r="E66" s="60" cm="1">
        <f t="array" ref="E66">IF(K33={"yes"},D66*-$J$18,0)</f>
        <v>0</v>
      </c>
      <c r="F66" s="142"/>
      <c r="G66" s="141"/>
      <c r="H66" s="142"/>
      <c r="I66" s="60" t="str" cm="1">
        <f t="array" ref="I66">_xlfn.IFS(G66={"Natural Gas"},"kWh",G66={""},"-",G66={"LNG"},"Litres",G66={"CNG"},"Litres",G66={"LPG"},"Litres",G66={"Burning Oil"},"Litres",G66={"Other Petrolium Gas"},"Litres",G66={"BioFuel"},"Litres",G66={"Diesel"},"Litres",G66={"Petrol"},"Litres")</f>
        <v>-</v>
      </c>
      <c r="J66" s="61">
        <f>'Model Engine'!G37</f>
        <v>0</v>
      </c>
      <c r="K66" s="78">
        <f>'Model Engine'!E19</f>
        <v>0</v>
      </c>
      <c r="L66" s="154" cm="1">
        <f t="array" ref="L66">IF(K33={"No"},0,1)</f>
        <v>1</v>
      </c>
      <c r="M66" s="356"/>
      <c r="N66" s="51"/>
      <c r="O66" s="386"/>
      <c r="P66" s="22"/>
    </row>
    <row r="67" spans="1:16" ht="13.5" thickBot="1" x14ac:dyDescent="0.25">
      <c r="A67" s="385"/>
      <c r="B67" s="51"/>
      <c r="C67" s="456" t="s">
        <v>61</v>
      </c>
      <c r="D67" s="62">
        <f>SUM(D51:D66)</f>
        <v>0</v>
      </c>
      <c r="E67" s="62">
        <f>SUM(E51:E66)</f>
        <v>0</v>
      </c>
      <c r="F67" s="62">
        <f>-SUM(F51:F66)</f>
        <v>0</v>
      </c>
      <c r="G67" s="62"/>
      <c r="H67" s="62"/>
      <c r="I67" s="62"/>
      <c r="J67" s="63">
        <f>SUM(J51:J66)</f>
        <v>0</v>
      </c>
      <c r="K67" s="64">
        <f>SUM(K51:K66)</f>
        <v>0</v>
      </c>
      <c r="L67" s="154" cm="1">
        <f t="array" ref="L67">IF(K34={"No"},0,1)</f>
        <v>1</v>
      </c>
      <c r="M67" s="356"/>
      <c r="N67" s="51"/>
      <c r="O67" s="386"/>
      <c r="P67" s="22"/>
    </row>
    <row r="68" spans="1:16" x14ac:dyDescent="0.2">
      <c r="A68" s="385"/>
      <c r="B68" s="65"/>
      <c r="C68" s="66"/>
      <c r="D68" s="67"/>
      <c r="E68" s="51"/>
      <c r="F68" s="51"/>
      <c r="G68" s="51"/>
      <c r="H68" s="51"/>
      <c r="I68" s="51"/>
      <c r="J68" s="51"/>
      <c r="K68" s="51"/>
      <c r="L68" s="51"/>
      <c r="M68" s="51"/>
      <c r="N68" s="51"/>
      <c r="O68" s="386"/>
      <c r="P68" s="22"/>
    </row>
    <row r="69" spans="1:16" s="101" customFormat="1" ht="22.9" customHeight="1" x14ac:dyDescent="0.2">
      <c r="A69" s="379"/>
      <c r="B69" s="98"/>
      <c r="C69" s="99" t="s">
        <v>88</v>
      </c>
      <c r="D69" s="99"/>
      <c r="E69" s="99"/>
      <c r="F69" s="99"/>
      <c r="G69" s="99"/>
      <c r="H69" s="99"/>
      <c r="I69" s="99"/>
      <c r="J69" s="99"/>
      <c r="K69" s="99"/>
      <c r="L69" s="99"/>
      <c r="M69" s="99"/>
      <c r="N69" s="99"/>
      <c r="O69" s="380"/>
      <c r="P69" s="100"/>
    </row>
    <row r="70" spans="1:16" s="28" customFormat="1" ht="31.15" customHeight="1" x14ac:dyDescent="0.25">
      <c r="A70" s="381"/>
      <c r="B70" s="68"/>
      <c r="C70" s="50" t="s">
        <v>256</v>
      </c>
      <c r="D70" s="69"/>
      <c r="E70" s="70"/>
      <c r="F70" s="70"/>
      <c r="G70" s="70"/>
      <c r="H70" s="70"/>
      <c r="I70" s="70"/>
      <c r="J70" s="360" t="s">
        <v>222</v>
      </c>
      <c r="K70" s="70"/>
      <c r="L70" s="70"/>
      <c r="M70" s="70"/>
      <c r="N70" s="70"/>
      <c r="O70" s="382"/>
      <c r="P70" s="47"/>
    </row>
    <row r="71" spans="1:16" ht="112.15" customHeight="1" x14ac:dyDescent="0.2">
      <c r="A71" s="385"/>
      <c r="B71" s="51"/>
      <c r="C71" s="502" t="s">
        <v>370</v>
      </c>
      <c r="D71" s="503"/>
      <c r="E71" s="503"/>
      <c r="F71" s="503"/>
      <c r="G71" s="503"/>
      <c r="H71" s="503"/>
      <c r="I71" s="51"/>
      <c r="J71" s="71" t="s">
        <v>185</v>
      </c>
      <c r="K71" s="477" t="s">
        <v>187</v>
      </c>
      <c r="L71" s="477"/>
      <c r="M71" s="357" t="s">
        <v>189</v>
      </c>
      <c r="N71" s="122" t="s">
        <v>188</v>
      </c>
      <c r="O71" s="382"/>
      <c r="P71" s="22"/>
    </row>
    <row r="72" spans="1:16" ht="19.899999999999999" customHeight="1" x14ac:dyDescent="0.2">
      <c r="A72" s="385"/>
      <c r="B72" s="51"/>
      <c r="C72" s="519" t="s">
        <v>285</v>
      </c>
      <c r="D72" s="519"/>
      <c r="E72" s="504"/>
      <c r="F72" s="473" t="s">
        <v>315</v>
      </c>
      <c r="G72" s="473"/>
      <c r="H72" s="129"/>
      <c r="I72" s="51"/>
      <c r="J72" s="107" t="str">
        <f>$D$37</f>
        <v/>
      </c>
      <c r="K72" s="107" t="s">
        <v>19</v>
      </c>
      <c r="L72" s="51" t="s">
        <v>20</v>
      </c>
      <c r="M72" s="51"/>
      <c r="N72" s="51"/>
      <c r="O72" s="382"/>
      <c r="P72" s="22"/>
    </row>
    <row r="73" spans="1:16" ht="13.15" customHeight="1" x14ac:dyDescent="0.2">
      <c r="A73" s="385"/>
      <c r="B73" s="51"/>
      <c r="C73" s="519"/>
      <c r="D73" s="519"/>
      <c r="E73" s="504"/>
      <c r="F73" s="473"/>
      <c r="G73" s="473"/>
      <c r="H73" s="134"/>
      <c r="I73" s="51"/>
      <c r="J73" s="79" t="str">
        <f>J72</f>
        <v/>
      </c>
      <c r="K73" s="80">
        <f>_xlfn.IFNA(VLOOKUP($J$72,'Static Data and Feed sheet'!$C$6:$E$19,2,),0)</f>
        <v>0</v>
      </c>
      <c r="L73" s="80">
        <f>_xlfn.IFNA(VLOOKUP($J$72,'Static Data and Feed sheet'!$C$6:$E$19,3,),0)</f>
        <v>0</v>
      </c>
      <c r="M73" s="140">
        <v>0</v>
      </c>
      <c r="N73" s="140">
        <v>0</v>
      </c>
      <c r="O73" s="382"/>
      <c r="P73" s="22"/>
    </row>
    <row r="74" spans="1:16" ht="13.5" thickBot="1" x14ac:dyDescent="0.25">
      <c r="A74" s="385"/>
      <c r="B74" s="51"/>
      <c r="C74" s="130"/>
      <c r="D74" s="131"/>
      <c r="E74" s="131"/>
      <c r="F74" s="132"/>
      <c r="G74" s="133"/>
      <c r="H74" s="134"/>
      <c r="I74" s="51"/>
      <c r="J74" s="499" t="s">
        <v>212</v>
      </c>
      <c r="K74" s="500"/>
      <c r="L74" s="501"/>
      <c r="M74" s="108">
        <f>IFERROR(M73/K73,0)</f>
        <v>0</v>
      </c>
      <c r="N74" s="110">
        <f>IFERROR(N73/L73,0)</f>
        <v>0</v>
      </c>
      <c r="O74" s="382"/>
      <c r="P74" s="22"/>
    </row>
    <row r="75" spans="1:16" x14ac:dyDescent="0.2">
      <c r="A75" s="385"/>
      <c r="B75" s="51"/>
      <c r="C75" s="73" t="s">
        <v>277</v>
      </c>
      <c r="D75" s="74" t="s">
        <v>92</v>
      </c>
      <c r="E75" s="75" t="s">
        <v>278</v>
      </c>
      <c r="F75" s="75" t="s">
        <v>57</v>
      </c>
      <c r="G75" s="55" t="s">
        <v>18</v>
      </c>
      <c r="H75" s="76" t="s">
        <v>250</v>
      </c>
      <c r="I75" s="51"/>
      <c r="J75" s="51"/>
      <c r="K75" s="51"/>
      <c r="L75" s="51"/>
      <c r="M75" s="51"/>
      <c r="N75" s="51"/>
      <c r="O75" s="386"/>
      <c r="P75" s="22"/>
    </row>
    <row r="76" spans="1:16" x14ac:dyDescent="0.2">
      <c r="A76" s="385"/>
      <c r="B76" s="51"/>
      <c r="C76" s="59"/>
      <c r="D76" s="135"/>
      <c r="E76" s="136"/>
      <c r="F76" s="77" t="s">
        <v>44</v>
      </c>
      <c r="G76" s="158" t="s">
        <v>19</v>
      </c>
      <c r="H76" s="78">
        <f>'Model Engine'!G40</f>
        <v>0</v>
      </c>
      <c r="I76" s="356" t="str" cm="1">
        <f t="array" ref="I76">IF(AND(E76&gt;0,$E$72={"individual vehicles"}),"You have indicated a preference to record individual vehicle data, please ensure you don’t double count.","")</f>
        <v/>
      </c>
      <c r="J76" s="51"/>
      <c r="K76" s="51"/>
      <c r="L76" s="51"/>
      <c r="M76" s="51"/>
      <c r="N76" s="51"/>
      <c r="O76" s="386"/>
      <c r="P76" s="22"/>
    </row>
    <row r="77" spans="1:16" ht="13.5" thickBot="1" x14ac:dyDescent="0.25">
      <c r="A77" s="385"/>
      <c r="B77" s="51"/>
      <c r="C77" s="59"/>
      <c r="D77" s="135"/>
      <c r="E77" s="137"/>
      <c r="F77" s="77" t="s">
        <v>44</v>
      </c>
      <c r="G77" s="158" t="s">
        <v>20</v>
      </c>
      <c r="H77" s="78">
        <f>'Model Engine'!G41</f>
        <v>0</v>
      </c>
      <c r="I77" s="356" t="str" cm="1">
        <f t="array" ref="I77">IF(AND(E77&gt;0,$E$72={"individual vehicles"}),"You have indicated a preference to record individual vehicle data, please ensure you don’t double count.","")</f>
        <v/>
      </c>
      <c r="J77" s="51"/>
      <c r="K77" s="51"/>
      <c r="L77" s="51"/>
      <c r="M77" s="51"/>
      <c r="N77" s="51"/>
      <c r="O77" s="386"/>
      <c r="P77" s="22"/>
    </row>
    <row r="78" spans="1:16" x14ac:dyDescent="0.2">
      <c r="A78" s="385"/>
      <c r="B78" s="51"/>
      <c r="C78" s="73" t="s">
        <v>279</v>
      </c>
      <c r="D78" s="74" t="s">
        <v>92</v>
      </c>
      <c r="E78" s="75" t="s">
        <v>278</v>
      </c>
      <c r="F78" s="75" t="s">
        <v>57</v>
      </c>
      <c r="G78" s="55" t="s">
        <v>18</v>
      </c>
      <c r="H78" s="76" t="s">
        <v>250</v>
      </c>
      <c r="I78" s="51"/>
      <c r="J78" s="157"/>
      <c r="K78" s="157"/>
      <c r="L78" s="51"/>
      <c r="M78" s="51"/>
      <c r="N78" s="51"/>
      <c r="O78" s="386"/>
      <c r="P78" s="22"/>
    </row>
    <row r="79" spans="1:16" x14ac:dyDescent="0.2">
      <c r="A79" s="385"/>
      <c r="B79" s="51"/>
      <c r="C79" s="138"/>
      <c r="D79" s="135"/>
      <c r="E79" s="137"/>
      <c r="F79" s="77" t="s">
        <v>44</v>
      </c>
      <c r="G79" s="159"/>
      <c r="H79" s="78">
        <f>'Model Engine'!G42</f>
        <v>0</v>
      </c>
      <c r="I79" s="356" t="str" cm="1">
        <f t="array" ref="I79">IF(AND(E79&gt;0,$E$72={"Consolidated Consumption"}),"You have indicated a preference to record consolidated fuel data, please ensure you don’t double count.","")</f>
        <v/>
      </c>
      <c r="J79" s="51"/>
      <c r="K79" s="51"/>
      <c r="L79" s="51"/>
      <c r="M79" s="51"/>
      <c r="N79" s="51"/>
      <c r="O79" s="386"/>
      <c r="P79" s="22"/>
    </row>
    <row r="80" spans="1:16" x14ac:dyDescent="0.2">
      <c r="A80" s="385"/>
      <c r="B80" s="51"/>
      <c r="C80" s="138"/>
      <c r="D80" s="135"/>
      <c r="E80" s="137"/>
      <c r="F80" s="77" t="s">
        <v>44</v>
      </c>
      <c r="G80" s="159"/>
      <c r="H80" s="78">
        <f>'Model Engine'!G43</f>
        <v>0</v>
      </c>
      <c r="I80" s="51"/>
      <c r="J80" s="51"/>
      <c r="K80" s="51"/>
      <c r="L80" s="51"/>
      <c r="M80" s="51"/>
      <c r="N80" s="51"/>
      <c r="O80" s="386"/>
      <c r="P80" s="22"/>
    </row>
    <row r="81" spans="1:16" x14ac:dyDescent="0.2">
      <c r="A81" s="385"/>
      <c r="B81" s="51"/>
      <c r="C81" s="138"/>
      <c r="D81" s="135"/>
      <c r="E81" s="137"/>
      <c r="F81" s="77" t="s">
        <v>44</v>
      </c>
      <c r="G81" s="159"/>
      <c r="H81" s="78">
        <f>'Model Engine'!G44</f>
        <v>0</v>
      </c>
      <c r="I81" s="51"/>
      <c r="J81" s="51"/>
      <c r="K81" s="51"/>
      <c r="L81" s="51"/>
      <c r="M81" s="51"/>
      <c r="N81" s="51"/>
      <c r="O81" s="386"/>
      <c r="P81" s="22"/>
    </row>
    <row r="82" spans="1:16" x14ac:dyDescent="0.2">
      <c r="A82" s="385"/>
      <c r="B82" s="51"/>
      <c r="C82" s="138"/>
      <c r="D82" s="135"/>
      <c r="E82" s="137"/>
      <c r="F82" s="77" t="s">
        <v>44</v>
      </c>
      <c r="G82" s="159"/>
      <c r="H82" s="78">
        <f>'Model Engine'!G45</f>
        <v>0</v>
      </c>
      <c r="I82" s="51"/>
      <c r="J82" s="51"/>
      <c r="K82" s="51"/>
      <c r="L82" s="51"/>
      <c r="M82" s="51"/>
      <c r="N82" s="51"/>
      <c r="O82" s="386"/>
      <c r="P82" s="22"/>
    </row>
    <row r="83" spans="1:16" ht="15" x14ac:dyDescent="0.25">
      <c r="A83" s="385"/>
      <c r="B83" s="51"/>
      <c r="C83" s="138"/>
      <c r="D83" s="135"/>
      <c r="E83" s="137"/>
      <c r="F83" s="77" t="s">
        <v>44</v>
      </c>
      <c r="G83" s="159"/>
      <c r="H83" s="78">
        <f>'Model Engine'!G46</f>
        <v>0</v>
      </c>
      <c r="I83" s="51"/>
      <c r="J83" s="163"/>
      <c r="K83" s="51"/>
      <c r="L83" s="51"/>
      <c r="M83" s="51"/>
      <c r="N83" s="51"/>
      <c r="O83" s="386"/>
      <c r="P83" s="22"/>
    </row>
    <row r="84" spans="1:16" x14ac:dyDescent="0.2">
      <c r="A84" s="385"/>
      <c r="B84" s="51"/>
      <c r="C84" s="138"/>
      <c r="D84" s="135"/>
      <c r="E84" s="137"/>
      <c r="F84" s="77" t="s">
        <v>44</v>
      </c>
      <c r="G84" s="159"/>
      <c r="H84" s="78">
        <f>'Model Engine'!G47</f>
        <v>0</v>
      </c>
      <c r="I84" s="51"/>
      <c r="J84" s="51"/>
      <c r="K84" s="51"/>
      <c r="L84" s="51"/>
      <c r="M84" s="51"/>
      <c r="N84" s="51"/>
      <c r="O84" s="386"/>
      <c r="P84" s="22"/>
    </row>
    <row r="85" spans="1:16" x14ac:dyDescent="0.2">
      <c r="A85" s="385"/>
      <c r="B85" s="51"/>
      <c r="C85" s="138"/>
      <c r="D85" s="135"/>
      <c r="E85" s="137"/>
      <c r="F85" s="77" t="s">
        <v>44</v>
      </c>
      <c r="G85" s="159"/>
      <c r="H85" s="78">
        <f>'Model Engine'!G48</f>
        <v>0</v>
      </c>
      <c r="I85" s="51"/>
      <c r="J85" s="51"/>
      <c r="K85" s="51"/>
      <c r="L85" s="51"/>
      <c r="M85" s="51"/>
      <c r="N85" s="51"/>
      <c r="O85" s="386"/>
      <c r="P85" s="22"/>
    </row>
    <row r="86" spans="1:16" x14ac:dyDescent="0.2">
      <c r="A86" s="385"/>
      <c r="B86" s="51"/>
      <c r="C86" s="138"/>
      <c r="D86" s="135"/>
      <c r="E86" s="137"/>
      <c r="F86" s="77" t="s">
        <v>44</v>
      </c>
      <c r="G86" s="159"/>
      <c r="H86" s="78">
        <f>'Model Engine'!G49</f>
        <v>0</v>
      </c>
      <c r="I86" s="51"/>
      <c r="J86" s="51"/>
      <c r="K86" s="51"/>
      <c r="L86" s="51"/>
      <c r="M86" s="51"/>
      <c r="N86" s="51"/>
      <c r="O86" s="386"/>
      <c r="P86" s="22"/>
    </row>
    <row r="87" spans="1:16" x14ac:dyDescent="0.2">
      <c r="A87" s="385"/>
      <c r="B87" s="51"/>
      <c r="C87" s="138"/>
      <c r="D87" s="135"/>
      <c r="E87" s="137"/>
      <c r="F87" s="77" t="s">
        <v>44</v>
      </c>
      <c r="G87" s="159"/>
      <c r="H87" s="78">
        <f>'Model Engine'!G50</f>
        <v>0</v>
      </c>
      <c r="I87" s="51"/>
      <c r="J87" s="51"/>
      <c r="K87" s="51"/>
      <c r="L87" s="51"/>
      <c r="M87" s="51"/>
      <c r="N87" s="51"/>
      <c r="O87" s="386"/>
      <c r="P87" s="22"/>
    </row>
    <row r="88" spans="1:16" x14ac:dyDescent="0.2">
      <c r="A88" s="385"/>
      <c r="B88" s="51"/>
      <c r="C88" s="138"/>
      <c r="D88" s="135"/>
      <c r="E88" s="137"/>
      <c r="F88" s="77" t="s">
        <v>44</v>
      </c>
      <c r="G88" s="159"/>
      <c r="H88" s="78">
        <f>'Model Engine'!G51</f>
        <v>0</v>
      </c>
      <c r="I88" s="51"/>
      <c r="J88" s="51"/>
      <c r="K88" s="51"/>
      <c r="L88" s="51"/>
      <c r="M88" s="51"/>
      <c r="N88" s="51"/>
      <c r="O88" s="386"/>
      <c r="P88" s="22"/>
    </row>
    <row r="89" spans="1:16" x14ac:dyDescent="0.2">
      <c r="A89" s="385"/>
      <c r="B89" s="51"/>
      <c r="C89" s="138"/>
      <c r="D89" s="135"/>
      <c r="E89" s="137"/>
      <c r="F89" s="77" t="s">
        <v>44</v>
      </c>
      <c r="G89" s="159"/>
      <c r="H89" s="78">
        <f>'Model Engine'!G52</f>
        <v>0</v>
      </c>
      <c r="I89" s="51"/>
      <c r="J89" s="51"/>
      <c r="K89" s="51"/>
      <c r="L89" s="51"/>
      <c r="M89" s="51"/>
      <c r="N89" s="51"/>
      <c r="O89" s="386"/>
      <c r="P89" s="22"/>
    </row>
    <row r="90" spans="1:16" x14ac:dyDescent="0.2">
      <c r="A90" s="385"/>
      <c r="B90" s="51"/>
      <c r="C90" s="138"/>
      <c r="D90" s="135"/>
      <c r="E90" s="137"/>
      <c r="F90" s="77" t="s">
        <v>44</v>
      </c>
      <c r="G90" s="159"/>
      <c r="H90" s="78">
        <f>'Model Engine'!G53</f>
        <v>0</v>
      </c>
      <c r="I90" s="51"/>
      <c r="J90" s="51"/>
      <c r="K90" s="51"/>
      <c r="L90" s="51"/>
      <c r="M90" s="51"/>
      <c r="N90" s="51"/>
      <c r="O90" s="386"/>
      <c r="P90" s="22"/>
    </row>
    <row r="91" spans="1:16" x14ac:dyDescent="0.2">
      <c r="A91" s="385"/>
      <c r="B91" s="51"/>
      <c r="C91" s="138"/>
      <c r="D91" s="135"/>
      <c r="E91" s="137"/>
      <c r="F91" s="77" t="s">
        <v>44</v>
      </c>
      <c r="G91" s="159"/>
      <c r="H91" s="78">
        <f>'Model Engine'!G54</f>
        <v>0</v>
      </c>
      <c r="I91" s="51"/>
      <c r="J91" s="51"/>
      <c r="K91" s="51"/>
      <c r="L91" s="51"/>
      <c r="M91" s="51"/>
      <c r="N91" s="51"/>
      <c r="O91" s="386"/>
      <c r="P91" s="22"/>
    </row>
    <row r="92" spans="1:16" x14ac:dyDescent="0.2">
      <c r="A92" s="385"/>
      <c r="B92" s="51"/>
      <c r="C92" s="138"/>
      <c r="D92" s="135"/>
      <c r="E92" s="137"/>
      <c r="F92" s="77" t="s">
        <v>44</v>
      </c>
      <c r="G92" s="159"/>
      <c r="H92" s="78">
        <f>'Model Engine'!G55</f>
        <v>0</v>
      </c>
      <c r="I92" s="51"/>
      <c r="J92" s="51"/>
      <c r="K92" s="51"/>
      <c r="L92" s="51"/>
      <c r="M92" s="51"/>
      <c r="N92" s="51"/>
      <c r="O92" s="386"/>
      <c r="P92" s="22"/>
    </row>
    <row r="93" spans="1:16" x14ac:dyDescent="0.2">
      <c r="A93" s="385"/>
      <c r="B93" s="51"/>
      <c r="C93" s="138"/>
      <c r="D93" s="135"/>
      <c r="E93" s="137"/>
      <c r="F93" s="77" t="s">
        <v>44</v>
      </c>
      <c r="G93" s="159"/>
      <c r="H93" s="78">
        <f>'Model Engine'!G56</f>
        <v>0</v>
      </c>
      <c r="I93" s="51"/>
      <c r="J93" s="51"/>
      <c r="K93" s="51"/>
      <c r="L93" s="51"/>
      <c r="M93" s="51"/>
      <c r="N93" s="51"/>
      <c r="O93" s="386"/>
      <c r="P93" s="22"/>
    </row>
    <row r="94" spans="1:16" x14ac:dyDescent="0.2">
      <c r="A94" s="385"/>
      <c r="B94" s="51"/>
      <c r="C94" s="138"/>
      <c r="D94" s="135"/>
      <c r="E94" s="137"/>
      <c r="F94" s="77" t="s">
        <v>44</v>
      </c>
      <c r="G94" s="159"/>
      <c r="H94" s="78">
        <f>'Model Engine'!G57</f>
        <v>0</v>
      </c>
      <c r="I94" s="51"/>
      <c r="J94" s="51"/>
      <c r="K94" s="51"/>
      <c r="L94" s="51"/>
      <c r="M94" s="51"/>
      <c r="N94" s="51"/>
      <c r="O94" s="386"/>
      <c r="P94" s="22"/>
    </row>
    <row r="95" spans="1:16" ht="13.5" thickBot="1" x14ac:dyDescent="0.25">
      <c r="A95" s="385"/>
      <c r="B95" s="51"/>
      <c r="C95" s="81" t="s">
        <v>61</v>
      </c>
      <c r="D95" s="162">
        <f>SUM(D79:D94)+SUM(D76:D77)</f>
        <v>0</v>
      </c>
      <c r="E95" s="162">
        <f>SUM(E79:E94)+SUM(E76:E77)</f>
        <v>0</v>
      </c>
      <c r="F95" s="83" t="s">
        <v>44</v>
      </c>
      <c r="G95" s="84"/>
      <c r="H95" s="85">
        <f>SUM(H73:H94)</f>
        <v>0</v>
      </c>
      <c r="I95" s="51"/>
      <c r="J95" s="51"/>
      <c r="K95" s="51"/>
      <c r="L95" s="51"/>
      <c r="M95" s="51"/>
      <c r="N95" s="51"/>
      <c r="O95" s="386"/>
      <c r="P95" s="22"/>
    </row>
    <row r="96" spans="1:16" x14ac:dyDescent="0.2">
      <c r="A96" s="385"/>
      <c r="B96" s="51"/>
      <c r="C96" s="51"/>
      <c r="D96" s="51"/>
      <c r="E96" s="51"/>
      <c r="F96" s="51"/>
      <c r="G96" s="51"/>
      <c r="H96" s="51"/>
      <c r="I96" s="51"/>
      <c r="J96" s="472" t="s">
        <v>291</v>
      </c>
      <c r="K96" s="472"/>
      <c r="L96" s="155"/>
      <c r="M96" s="51"/>
      <c r="N96" s="51"/>
      <c r="O96" s="386"/>
      <c r="P96" s="22"/>
    </row>
    <row r="97" spans="1:16" s="101" customFormat="1" ht="22.9" customHeight="1" x14ac:dyDescent="0.2">
      <c r="A97" s="379"/>
      <c r="B97" s="98"/>
      <c r="C97" s="99" t="s">
        <v>94</v>
      </c>
      <c r="D97" s="99"/>
      <c r="E97" s="99"/>
      <c r="F97" s="99"/>
      <c r="G97" s="99"/>
      <c r="H97" s="99"/>
      <c r="I97" s="99"/>
      <c r="J97" s="99"/>
      <c r="K97" s="99"/>
      <c r="L97" s="99"/>
      <c r="M97" s="99"/>
      <c r="N97" s="99"/>
      <c r="O97" s="380"/>
      <c r="P97" s="100"/>
    </row>
    <row r="98" spans="1:16" s="28" customFormat="1" ht="18.95" customHeight="1" x14ac:dyDescent="0.25">
      <c r="A98" s="381"/>
      <c r="B98" s="102"/>
      <c r="C98" s="103" t="s">
        <v>93</v>
      </c>
      <c r="D98" s="104"/>
      <c r="E98" s="70"/>
      <c r="F98" s="70"/>
      <c r="G98" s="70"/>
      <c r="H98" s="70"/>
      <c r="I98" s="70"/>
      <c r="J98" s="70"/>
      <c r="K98" s="70"/>
      <c r="L98" s="70"/>
      <c r="M98" s="70"/>
      <c r="N98" s="70"/>
      <c r="O98" s="382"/>
      <c r="P98" s="47"/>
    </row>
    <row r="99" spans="1:16" s="28" customFormat="1" ht="90.6" customHeight="1" thickBot="1" x14ac:dyDescent="0.3">
      <c r="A99" s="381"/>
      <c r="B99" s="70"/>
      <c r="C99" s="485" t="s">
        <v>371</v>
      </c>
      <c r="D99" s="485"/>
      <c r="E99" s="485"/>
      <c r="F99" s="486"/>
      <c r="G99" s="486"/>
      <c r="H99" s="70"/>
      <c r="I99" s="70"/>
      <c r="J99" s="70"/>
      <c r="K99" s="70"/>
      <c r="L99" s="70"/>
      <c r="M99" s="70"/>
      <c r="N99" s="70"/>
      <c r="O99" s="382"/>
      <c r="P99" s="47"/>
    </row>
    <row r="100" spans="1:16" x14ac:dyDescent="0.2">
      <c r="A100" s="385"/>
      <c r="B100" s="51"/>
      <c r="C100" s="86" t="s">
        <v>210</v>
      </c>
      <c r="D100" s="87" t="s">
        <v>211</v>
      </c>
      <c r="E100" s="389" t="s">
        <v>250</v>
      </c>
      <c r="F100" s="51"/>
      <c r="G100" s="51"/>
      <c r="H100" s="51"/>
      <c r="I100" s="51"/>
      <c r="J100" s="51"/>
      <c r="K100" s="51"/>
      <c r="L100" s="51"/>
      <c r="M100" s="51"/>
      <c r="N100" s="51"/>
      <c r="O100" s="386"/>
      <c r="P100" s="22"/>
    </row>
    <row r="101" spans="1:16" x14ac:dyDescent="0.2">
      <c r="A101" s="385"/>
      <c r="B101" s="51"/>
      <c r="C101" s="392"/>
      <c r="D101" s="135"/>
      <c r="E101" s="78">
        <f>'Model Engine'!E60</f>
        <v>0</v>
      </c>
      <c r="F101" s="51"/>
      <c r="G101" s="51"/>
      <c r="H101" s="51"/>
      <c r="I101" s="51"/>
      <c r="J101" s="51"/>
      <c r="K101" s="51"/>
      <c r="L101" s="51"/>
      <c r="M101" s="51"/>
      <c r="N101" s="51"/>
      <c r="O101" s="386"/>
      <c r="P101" s="22"/>
    </row>
    <row r="102" spans="1:16" x14ac:dyDescent="0.2">
      <c r="A102" s="385"/>
      <c r="B102" s="51"/>
      <c r="C102" s="392"/>
      <c r="D102" s="135"/>
      <c r="E102" s="78">
        <f>'Model Engine'!E61</f>
        <v>0</v>
      </c>
      <c r="F102" s="51"/>
      <c r="G102" s="51"/>
      <c r="H102" s="51"/>
      <c r="I102" s="51"/>
      <c r="J102" s="51"/>
      <c r="K102" s="51"/>
      <c r="L102" s="51"/>
      <c r="M102" s="51"/>
      <c r="N102" s="51"/>
      <c r="O102" s="386"/>
      <c r="P102" s="22"/>
    </row>
    <row r="103" spans="1:16" x14ac:dyDescent="0.2">
      <c r="A103" s="385"/>
      <c r="B103" s="51"/>
      <c r="C103" s="392"/>
      <c r="D103" s="135"/>
      <c r="E103" s="78">
        <f>'Model Engine'!E62</f>
        <v>0</v>
      </c>
      <c r="F103" s="51"/>
      <c r="G103" s="51"/>
      <c r="H103" s="51"/>
      <c r="I103" s="51"/>
      <c r="J103" s="51"/>
      <c r="K103" s="51"/>
      <c r="L103" s="51"/>
      <c r="M103" s="51"/>
      <c r="N103" s="51"/>
      <c r="O103" s="386"/>
      <c r="P103" s="22"/>
    </row>
    <row r="104" spans="1:16" x14ac:dyDescent="0.2">
      <c r="A104" s="385"/>
      <c r="B104" s="51"/>
      <c r="C104" s="392"/>
      <c r="D104" s="135"/>
      <c r="E104" s="78">
        <f>'Model Engine'!E63</f>
        <v>0</v>
      </c>
      <c r="F104" s="51"/>
      <c r="G104" s="51"/>
      <c r="H104" s="51"/>
      <c r="I104" s="51"/>
      <c r="J104" s="51"/>
      <c r="K104" s="51"/>
      <c r="L104" s="51"/>
      <c r="M104" s="51"/>
      <c r="N104" s="51"/>
      <c r="O104" s="386"/>
      <c r="P104" s="22"/>
    </row>
    <row r="105" spans="1:16" x14ac:dyDescent="0.2">
      <c r="A105" s="385"/>
      <c r="B105" s="51"/>
      <c r="C105" s="392"/>
      <c r="D105" s="135"/>
      <c r="E105" s="78">
        <f>'Model Engine'!E64</f>
        <v>0</v>
      </c>
      <c r="F105" s="51"/>
      <c r="G105" s="51"/>
      <c r="H105" s="51"/>
      <c r="I105" s="51"/>
      <c r="J105" s="51"/>
      <c r="K105" s="51"/>
      <c r="L105" s="51"/>
      <c r="M105" s="51"/>
      <c r="N105" s="51"/>
      <c r="O105" s="386"/>
      <c r="P105" s="22"/>
    </row>
    <row r="106" spans="1:16" x14ac:dyDescent="0.2">
      <c r="A106" s="385"/>
      <c r="B106" s="51"/>
      <c r="C106" s="392"/>
      <c r="D106" s="135"/>
      <c r="E106" s="78">
        <f>'Model Engine'!E65</f>
        <v>0</v>
      </c>
      <c r="F106" s="51"/>
      <c r="G106" s="51"/>
      <c r="H106" s="51"/>
      <c r="I106" s="51"/>
      <c r="J106" s="51"/>
      <c r="K106" s="51"/>
      <c r="L106" s="51"/>
      <c r="M106" s="51"/>
      <c r="N106" s="51"/>
      <c r="O106" s="386"/>
      <c r="P106" s="22"/>
    </row>
    <row r="107" spans="1:16" x14ac:dyDescent="0.2">
      <c r="A107" s="385"/>
      <c r="B107" s="51"/>
      <c r="C107" s="392"/>
      <c r="D107" s="135"/>
      <c r="E107" s="78">
        <f>'Model Engine'!E66</f>
        <v>0</v>
      </c>
      <c r="F107" s="51"/>
      <c r="G107" s="51"/>
      <c r="H107" s="51"/>
      <c r="I107" s="51"/>
      <c r="J107" s="51"/>
      <c r="K107" s="51"/>
      <c r="L107" s="51"/>
      <c r="M107" s="51"/>
      <c r="N107" s="51"/>
      <c r="O107" s="386"/>
      <c r="P107" s="22"/>
    </row>
    <row r="108" spans="1:16" x14ac:dyDescent="0.2">
      <c r="A108" s="385"/>
      <c r="B108" s="51"/>
      <c r="C108" s="392"/>
      <c r="D108" s="135"/>
      <c r="E108" s="78">
        <f>'Model Engine'!E67</f>
        <v>0</v>
      </c>
      <c r="F108" s="51"/>
      <c r="G108" s="51"/>
      <c r="H108" s="51"/>
      <c r="I108" s="51"/>
      <c r="J108" s="51"/>
      <c r="K108" s="51"/>
      <c r="L108" s="51"/>
      <c r="M108" s="51"/>
      <c r="N108" s="51"/>
      <c r="O108" s="386"/>
      <c r="P108" s="22"/>
    </row>
    <row r="109" spans="1:16" ht="13.5" thickBot="1" x14ac:dyDescent="0.25">
      <c r="A109" s="385"/>
      <c r="B109" s="51"/>
      <c r="C109" s="390" t="s">
        <v>186</v>
      </c>
      <c r="D109" s="161">
        <f>SUM(D101:D108)</f>
        <v>0</v>
      </c>
      <c r="E109" s="391">
        <f>SUM(E101:E108)</f>
        <v>0</v>
      </c>
      <c r="F109" s="51"/>
      <c r="G109" s="51"/>
      <c r="H109" s="51"/>
      <c r="I109" s="51"/>
      <c r="J109" s="51"/>
      <c r="K109" s="51"/>
      <c r="L109" s="51"/>
      <c r="M109" s="51"/>
      <c r="N109" s="51"/>
      <c r="O109" s="386"/>
      <c r="P109" s="22"/>
    </row>
    <row r="110" spans="1:16" x14ac:dyDescent="0.2">
      <c r="A110" s="385"/>
      <c r="B110" s="51"/>
      <c r="C110" s="51"/>
      <c r="D110" s="51"/>
      <c r="E110" s="51"/>
      <c r="F110" s="51"/>
      <c r="G110" s="51"/>
      <c r="H110" s="51"/>
      <c r="I110" s="51"/>
      <c r="J110" s="51"/>
      <c r="K110" s="51"/>
      <c r="L110" s="51"/>
      <c r="M110" s="51"/>
      <c r="N110" s="51"/>
      <c r="O110" s="386"/>
      <c r="P110" s="22"/>
    </row>
    <row r="111" spans="1:16" s="101" customFormat="1" ht="22.9" customHeight="1" x14ac:dyDescent="0.2">
      <c r="A111" s="379"/>
      <c r="B111" s="98"/>
      <c r="C111" s="99" t="s">
        <v>202</v>
      </c>
      <c r="D111" s="99"/>
      <c r="E111" s="99"/>
      <c r="F111" s="99"/>
      <c r="G111" s="99"/>
      <c r="H111" s="99"/>
      <c r="I111" s="99"/>
      <c r="J111" s="99"/>
      <c r="K111" s="99"/>
      <c r="L111" s="99"/>
      <c r="M111" s="99"/>
      <c r="N111" s="99"/>
      <c r="O111" s="380"/>
      <c r="P111" s="100"/>
    </row>
    <row r="112" spans="1:16" ht="19.5" customHeight="1" x14ac:dyDescent="0.2">
      <c r="A112" s="385"/>
      <c r="B112" s="51"/>
      <c r="C112" s="484" t="s">
        <v>95</v>
      </c>
      <c r="D112" s="471"/>
      <c r="E112" s="471"/>
      <c r="F112" s="471"/>
      <c r="G112" s="51"/>
      <c r="H112" s="51"/>
      <c r="I112" s="51"/>
      <c r="J112" s="51"/>
      <c r="K112" s="51"/>
      <c r="L112" s="51"/>
      <c r="M112" s="51"/>
      <c r="N112" s="51"/>
      <c r="O112" s="386"/>
      <c r="P112" s="22"/>
    </row>
    <row r="113" spans="1:16" s="28" customFormat="1" ht="112.9" customHeight="1" thickBot="1" x14ac:dyDescent="0.3">
      <c r="A113" s="381"/>
      <c r="B113" s="70"/>
      <c r="C113" s="486" t="s">
        <v>372</v>
      </c>
      <c r="D113" s="486"/>
      <c r="E113" s="486"/>
      <c r="F113" s="486"/>
      <c r="G113" s="486"/>
      <c r="H113" s="70"/>
      <c r="I113" s="360"/>
      <c r="J113" s="360"/>
      <c r="K113" s="360"/>
      <c r="L113" s="360"/>
      <c r="M113" s="70"/>
      <c r="N113" s="70"/>
      <c r="O113" s="382"/>
      <c r="P113" s="47"/>
    </row>
    <row r="114" spans="1:16" ht="27" x14ac:dyDescent="0.2">
      <c r="A114" s="385"/>
      <c r="B114" s="51"/>
      <c r="C114" s="73" t="s">
        <v>96</v>
      </c>
      <c r="D114" s="55" t="s">
        <v>373</v>
      </c>
      <c r="E114" s="56" t="s">
        <v>290</v>
      </c>
      <c r="F114" s="109"/>
      <c r="G114" s="492" t="s">
        <v>213</v>
      </c>
      <c r="H114" s="493"/>
      <c r="I114" s="493"/>
      <c r="J114" s="393"/>
      <c r="K114" s="393"/>
      <c r="L114" s="394" t="s">
        <v>192</v>
      </c>
      <c r="M114" s="494" t="s">
        <v>257</v>
      </c>
      <c r="N114" s="495"/>
      <c r="O114" s="386"/>
      <c r="P114" s="22"/>
    </row>
    <row r="115" spans="1:16" x14ac:dyDescent="0.2">
      <c r="A115" s="385"/>
      <c r="B115" s="51"/>
      <c r="C115" s="59" t="s">
        <v>219</v>
      </c>
      <c r="D115" s="61">
        <f>'Model Engine'!E71</f>
        <v>0</v>
      </c>
      <c r="E115" s="89" t="str">
        <f>IF(ISNA(VLOOKUP(C115,'Static Data and Feed sheet'!$AA$6:$AB$14,2,)),"",(VLOOKUP(C115,'Static Data and Feed sheet'!$AA$6:$AB$14,2,)))</f>
        <v>Scope 3</v>
      </c>
      <c r="F115" s="109"/>
      <c r="G115" s="496" t="s">
        <v>216</v>
      </c>
      <c r="H115" s="497"/>
      <c r="I115" s="497"/>
      <c r="J115" s="361"/>
      <c r="K115" s="362" t="s">
        <v>219</v>
      </c>
      <c r="L115" s="143"/>
      <c r="M115" s="480">
        <f>'Model Engine'!E71</f>
        <v>0</v>
      </c>
      <c r="N115" s="481"/>
      <c r="O115" s="386"/>
      <c r="P115" s="22"/>
    </row>
    <row r="116" spans="1:16" x14ac:dyDescent="0.2">
      <c r="A116" s="385"/>
      <c r="B116" s="51"/>
      <c r="C116" s="59" t="s">
        <v>263</v>
      </c>
      <c r="D116" s="61">
        <f>'Model Engine'!E72</f>
        <v>0</v>
      </c>
      <c r="E116" s="89" t="str">
        <f>IF(ISNA(VLOOKUP(C116,'Static Data and Feed sheet'!$AA$6:$AB$14,2,)),"",(VLOOKUP(C116,'Static Data and Feed sheet'!$AA$6:$AB$14,2,)))</f>
        <v>Scope 3</v>
      </c>
      <c r="F116" s="109"/>
      <c r="G116" s="487" t="s">
        <v>214</v>
      </c>
      <c r="H116" s="488"/>
      <c r="I116" s="489"/>
      <c r="J116" s="361"/>
      <c r="K116" s="362" t="s">
        <v>314</v>
      </c>
      <c r="L116" s="143"/>
      <c r="M116" s="480">
        <f>'Model Engine'!E72</f>
        <v>0</v>
      </c>
      <c r="N116" s="481"/>
      <c r="O116" s="386"/>
      <c r="P116" s="22"/>
    </row>
    <row r="117" spans="1:16" x14ac:dyDescent="0.2">
      <c r="A117" s="385"/>
      <c r="B117" s="51"/>
      <c r="C117" s="59" t="s">
        <v>218</v>
      </c>
      <c r="D117" s="61">
        <f>'Model Engine'!E73</f>
        <v>0</v>
      </c>
      <c r="E117" s="89" t="str">
        <f>IF(ISNA(VLOOKUP(C117,'Static Data and Feed sheet'!$AA$6:$AB$14,2,)),"",(VLOOKUP(C117,'Static Data and Feed sheet'!$AA$6:$AB$14,2,)))</f>
        <v>Scope 3</v>
      </c>
      <c r="F117" s="109"/>
      <c r="G117" s="474" t="s">
        <v>214</v>
      </c>
      <c r="H117" s="475"/>
      <c r="I117" s="476"/>
      <c r="J117" s="361"/>
      <c r="K117" s="362" t="s">
        <v>218</v>
      </c>
      <c r="L117" s="143"/>
      <c r="M117" s="480">
        <f>'Model Engine'!E73</f>
        <v>0</v>
      </c>
      <c r="N117" s="481"/>
      <c r="O117" s="386"/>
      <c r="P117" s="22"/>
    </row>
    <row r="118" spans="1:16" ht="13.5" thickBot="1" x14ac:dyDescent="0.25">
      <c r="A118" s="385"/>
      <c r="B118" s="51"/>
      <c r="C118" s="59" t="s">
        <v>322</v>
      </c>
      <c r="D118" s="61">
        <f>'Model Engine'!E74</f>
        <v>0</v>
      </c>
      <c r="E118" s="89" t="str">
        <f>IF(ISNA(VLOOKUP(C118,'Static Data and Feed sheet'!$AA$6:$AB$14,2,)),"",(VLOOKUP(C118,'Static Data and Feed sheet'!$AA$6:$AB$14,2,)))</f>
        <v>Scope 3</v>
      </c>
      <c r="F118" s="109"/>
      <c r="G118" s="490" t="s">
        <v>215</v>
      </c>
      <c r="H118" s="491"/>
      <c r="I118" s="491"/>
      <c r="J118" s="395"/>
      <c r="K118" s="396" t="s">
        <v>53</v>
      </c>
      <c r="L118" s="397"/>
      <c r="M118" s="482">
        <f>'Model Engine'!E74</f>
        <v>0</v>
      </c>
      <c r="N118" s="483"/>
      <c r="O118" s="386"/>
      <c r="P118" s="22"/>
    </row>
    <row r="119" spans="1:16" x14ac:dyDescent="0.2">
      <c r="A119" s="385"/>
      <c r="B119" s="51"/>
      <c r="C119" s="59" t="s">
        <v>209</v>
      </c>
      <c r="D119" s="144">
        <v>0</v>
      </c>
      <c r="E119" s="89" t="str">
        <f>IF(ISNA(VLOOKUP(C119,'Static Data and Feed sheet'!$AA$6:$AB$14,2,)),"",(VLOOKUP(C119,'Static Data and Feed sheet'!$AA$6:$AB$14,2,)))</f>
        <v>Offset</v>
      </c>
      <c r="F119" s="109"/>
      <c r="G119" s="51"/>
      <c r="H119" s="51"/>
      <c r="I119" s="51"/>
      <c r="J119" s="51"/>
      <c r="K119" s="51"/>
      <c r="L119" s="51"/>
      <c r="M119" s="51"/>
      <c r="N119" s="51"/>
      <c r="O119" s="386"/>
      <c r="P119" s="22"/>
    </row>
    <row r="120" spans="1:16" x14ac:dyDescent="0.2">
      <c r="A120" s="385"/>
      <c r="B120" s="51"/>
      <c r="C120" s="59" t="s">
        <v>205</v>
      </c>
      <c r="D120" s="144">
        <v>0</v>
      </c>
      <c r="E120" s="89" t="str">
        <f>IF(ISNA(VLOOKUP(C120,'Static Data and Feed sheet'!$AA$6:$AB$14,2,)),"",(VLOOKUP(C120,'Static Data and Feed sheet'!$AA$6:$AB$14,2,)))</f>
        <v>Offset</v>
      </c>
      <c r="F120" s="109"/>
      <c r="G120" s="51"/>
      <c r="H120" s="51"/>
      <c r="I120" s="51"/>
      <c r="J120" s="51"/>
      <c r="K120" s="51"/>
      <c r="L120" s="51"/>
      <c r="M120" s="51"/>
      <c r="N120" s="51"/>
      <c r="O120" s="386"/>
      <c r="P120" s="22"/>
    </row>
    <row r="121" spans="1:16" x14ac:dyDescent="0.2">
      <c r="A121" s="385"/>
      <c r="B121" s="51"/>
      <c r="C121" s="138" t="s">
        <v>313</v>
      </c>
      <c r="D121" s="144"/>
      <c r="E121" s="160"/>
      <c r="F121" s="109"/>
      <c r="G121" s="51"/>
      <c r="H121" s="51"/>
      <c r="I121" s="51"/>
      <c r="J121" s="51"/>
      <c r="K121" s="51"/>
      <c r="L121" s="51"/>
      <c r="M121" s="51"/>
      <c r="N121" s="51"/>
      <c r="O121" s="386"/>
      <c r="P121" s="22"/>
    </row>
    <row r="122" spans="1:16" x14ac:dyDescent="0.2">
      <c r="A122" s="385"/>
      <c r="B122" s="51"/>
      <c r="C122" s="138" t="s">
        <v>313</v>
      </c>
      <c r="D122" s="144"/>
      <c r="E122" s="160"/>
      <c r="F122" s="109"/>
      <c r="G122" s="51"/>
      <c r="H122" s="51"/>
      <c r="I122" s="51"/>
      <c r="J122" s="51"/>
      <c r="K122" s="51"/>
      <c r="L122" s="51"/>
      <c r="M122" s="51"/>
      <c r="N122" s="51"/>
      <c r="O122" s="386"/>
      <c r="P122" s="22"/>
    </row>
    <row r="123" spans="1:16" x14ac:dyDescent="0.2">
      <c r="A123" s="385"/>
      <c r="B123" s="51"/>
      <c r="C123" s="138" t="s">
        <v>313</v>
      </c>
      <c r="D123" s="145"/>
      <c r="E123" s="160"/>
      <c r="F123" s="109"/>
      <c r="G123" s="51"/>
      <c r="H123" s="51"/>
      <c r="I123" s="51"/>
      <c r="J123" s="51"/>
      <c r="K123" s="51"/>
      <c r="L123" s="51"/>
      <c r="M123" s="51"/>
      <c r="N123" s="51"/>
      <c r="O123" s="386"/>
      <c r="P123" s="22"/>
    </row>
    <row r="124" spans="1:16" x14ac:dyDescent="0.2">
      <c r="A124" s="385"/>
      <c r="B124" s="51"/>
      <c r="C124" s="138" t="s">
        <v>313</v>
      </c>
      <c r="D124" s="145"/>
      <c r="E124" s="160"/>
      <c r="F124" s="109"/>
      <c r="G124" s="51"/>
      <c r="H124" s="51"/>
      <c r="I124" s="51"/>
      <c r="J124" s="51"/>
      <c r="K124" s="51"/>
      <c r="L124" s="51"/>
      <c r="M124" s="51"/>
      <c r="N124" s="51"/>
      <c r="O124" s="386"/>
      <c r="P124" s="22"/>
    </row>
    <row r="125" spans="1:16" ht="13.5" thickBot="1" x14ac:dyDescent="0.25">
      <c r="A125" s="385"/>
      <c r="B125" s="51"/>
      <c r="C125" s="90"/>
      <c r="D125" s="63"/>
      <c r="E125" s="92"/>
      <c r="F125" s="109"/>
      <c r="G125" s="51"/>
      <c r="H125" s="51"/>
      <c r="I125" s="51"/>
      <c r="J125" s="51"/>
      <c r="K125" s="51"/>
      <c r="L125" s="51"/>
      <c r="M125" s="51"/>
      <c r="N125" s="51"/>
      <c r="O125" s="386"/>
      <c r="P125" s="22"/>
    </row>
    <row r="126" spans="1:16" x14ac:dyDescent="0.2">
      <c r="A126" s="385"/>
      <c r="B126" s="51"/>
      <c r="C126" s="51"/>
      <c r="D126" s="51"/>
      <c r="E126" s="51"/>
      <c r="F126" s="109"/>
      <c r="G126" s="51"/>
      <c r="H126" s="51"/>
      <c r="I126" s="51"/>
      <c r="J126" s="51"/>
      <c r="K126" s="51"/>
      <c r="L126" s="51"/>
      <c r="M126" s="51"/>
      <c r="N126" s="51"/>
      <c r="O126" s="386"/>
      <c r="P126" s="22"/>
    </row>
    <row r="127" spans="1:16" s="147" customFormat="1" ht="49.9" customHeight="1" x14ac:dyDescent="0.25">
      <c r="A127" s="387"/>
      <c r="B127" s="478" t="s">
        <v>280</v>
      </c>
      <c r="C127" s="478"/>
      <c r="D127" s="478"/>
      <c r="E127" s="478"/>
      <c r="F127" s="478"/>
      <c r="G127" s="478"/>
      <c r="H127" s="478"/>
      <c r="I127" s="478"/>
      <c r="J127" s="478"/>
      <c r="K127" s="478"/>
      <c r="L127" s="478"/>
      <c r="M127" s="478"/>
      <c r="N127" s="478"/>
      <c r="O127" s="479"/>
      <c r="P127" s="146"/>
    </row>
    <row r="128" spans="1:16" s="101" customFormat="1" ht="22.9" customHeight="1" x14ac:dyDescent="0.2">
      <c r="A128" s="379"/>
      <c r="B128" s="98"/>
      <c r="C128" s="99" t="s">
        <v>97</v>
      </c>
      <c r="D128" s="99"/>
      <c r="E128" s="99"/>
      <c r="F128" s="99"/>
      <c r="G128" s="99"/>
      <c r="H128" s="99"/>
      <c r="I128" s="99"/>
      <c r="J128" s="99"/>
      <c r="K128" s="99"/>
      <c r="L128" s="99"/>
      <c r="M128" s="99"/>
      <c r="N128" s="99"/>
      <c r="O128" s="380"/>
      <c r="P128" s="100"/>
    </row>
    <row r="129" spans="1:17" s="28" customFormat="1" ht="31.15" customHeight="1" x14ac:dyDescent="0.25">
      <c r="A129" s="381"/>
      <c r="B129" s="68"/>
      <c r="C129" s="50" t="s">
        <v>90</v>
      </c>
      <c r="D129" s="69"/>
      <c r="E129" s="70"/>
      <c r="F129" s="70"/>
      <c r="G129" s="70"/>
      <c r="H129" s="70"/>
      <c r="I129" s="70"/>
      <c r="J129" s="70"/>
      <c r="K129" s="70"/>
      <c r="L129" s="70"/>
      <c r="M129" s="70"/>
      <c r="N129" s="70"/>
      <c r="O129" s="382"/>
      <c r="P129" s="47"/>
    </row>
    <row r="130" spans="1:17" ht="44.45" customHeight="1" thickBot="1" x14ac:dyDescent="0.25">
      <c r="A130" s="385"/>
      <c r="B130" s="51"/>
      <c r="C130" s="502" t="s">
        <v>98</v>
      </c>
      <c r="D130" s="503"/>
      <c r="E130" s="503"/>
      <c r="F130" s="503"/>
      <c r="G130" s="503"/>
      <c r="H130" s="503"/>
      <c r="I130" s="503"/>
      <c r="J130" s="503"/>
      <c r="K130" s="51"/>
      <c r="L130" s="51"/>
      <c r="M130" s="51"/>
      <c r="N130" s="51"/>
      <c r="O130" s="386"/>
      <c r="P130" s="22"/>
    </row>
    <row r="131" spans="1:17" s="58" customFormat="1" ht="38.25" x14ac:dyDescent="0.2">
      <c r="A131" s="383"/>
      <c r="B131" s="93"/>
      <c r="C131" s="53" t="s">
        <v>82</v>
      </c>
      <c r="D131" s="54" t="s">
        <v>83</v>
      </c>
      <c r="E131" s="54" t="s">
        <v>85</v>
      </c>
      <c r="F131" s="54" t="s">
        <v>84</v>
      </c>
      <c r="G131" s="54" t="s">
        <v>86</v>
      </c>
      <c r="H131" s="54" t="s">
        <v>87</v>
      </c>
      <c r="I131" s="54" t="s">
        <v>289</v>
      </c>
      <c r="J131" s="55" t="s">
        <v>248</v>
      </c>
      <c r="K131" s="56" t="s">
        <v>251</v>
      </c>
      <c r="L131" s="93"/>
      <c r="M131" s="93"/>
      <c r="N131" s="93"/>
      <c r="O131" s="384"/>
      <c r="P131" s="57"/>
      <c r="Q131" s="57"/>
    </row>
    <row r="132" spans="1:17" x14ac:dyDescent="0.2">
      <c r="A132" s="385"/>
      <c r="B132" s="51"/>
      <c r="C132" s="59">
        <f>$C$18</f>
        <v>0</v>
      </c>
      <c r="D132" s="137"/>
      <c r="E132" s="60">
        <f>D132*-$J$18</f>
        <v>0</v>
      </c>
      <c r="F132" s="137"/>
      <c r="G132" s="141"/>
      <c r="H132" s="137"/>
      <c r="I132" s="60" t="str" cm="1">
        <f t="array" ref="I132">_xlfn.IFS(G132={"Natural Gas"},"kWh",G132={""},"-",G132={"LNG"},"Litres",G132={"CNG"},"Litres",G132={"LPG"},"Litres",G132={"Burning Oil"},"Litres",G132={"Other Petrolium Gas"},"Litres",G132={"BioFuel"},"Litres",G132={"Diesel"},"Litres",G132={"Petrol"},"Litres")</f>
        <v>-</v>
      </c>
      <c r="J132" s="61">
        <f>'Model Engine'!O22</f>
        <v>0</v>
      </c>
      <c r="K132" s="78">
        <f>'Model Engine'!M4</f>
        <v>0</v>
      </c>
      <c r="L132" s="51"/>
      <c r="M132" s="51"/>
      <c r="N132" s="51"/>
      <c r="O132" s="386"/>
      <c r="P132" s="22"/>
      <c r="Q132" s="22"/>
    </row>
    <row r="133" spans="1:17" x14ac:dyDescent="0.2">
      <c r="A133" s="385"/>
      <c r="B133" s="51"/>
      <c r="C133" s="59">
        <f>$C$19</f>
        <v>0</v>
      </c>
      <c r="D133" s="137"/>
      <c r="E133" s="60">
        <f>D133*-$J$19</f>
        <v>0</v>
      </c>
      <c r="F133" s="137"/>
      <c r="G133" s="141"/>
      <c r="H133" s="137"/>
      <c r="I133" s="60" t="str" cm="1">
        <f t="array" ref="I133">_xlfn.IFS(G133={"Natural Gas"},"kWh",G133={""},"-",G133={"LNG"},"Litres",G133={"CNG"},"Litres",G133={"LPG"},"Litres",G133={"Burning Oil"},"Litres",G133={"Other Petrolium Gas"},"Litres",G133={"BioFuel"},"Litres",G133={"Diesel"},"Litres",G133={"Petrol"},"Litres")</f>
        <v>-</v>
      </c>
      <c r="J133" s="61">
        <f>'Model Engine'!O23</f>
        <v>0</v>
      </c>
      <c r="K133" s="78">
        <f>'Model Engine'!M5</f>
        <v>0</v>
      </c>
      <c r="L133" s="51"/>
      <c r="M133" s="51"/>
      <c r="N133" s="51"/>
      <c r="O133" s="386"/>
      <c r="P133" s="22"/>
      <c r="Q133" s="22"/>
    </row>
    <row r="134" spans="1:17" x14ac:dyDescent="0.2">
      <c r="A134" s="385"/>
      <c r="B134" s="51"/>
      <c r="C134" s="59">
        <f>$C$20</f>
        <v>0</v>
      </c>
      <c r="D134" s="137"/>
      <c r="E134" s="60">
        <f>D134*-$J$20</f>
        <v>0</v>
      </c>
      <c r="F134" s="137"/>
      <c r="G134" s="141"/>
      <c r="H134" s="137"/>
      <c r="I134" s="60" t="str" cm="1">
        <f t="array" ref="I134">_xlfn.IFS(G134={"Natural Gas"},"kWh",G134={""},"-",G134={"LNG"},"Litres",G134={"CNG"},"Litres",G134={"LPG"},"Litres",G134={"Burning Oil"},"Litres",G134={"Other Petrolium Gas"},"Litres",G134={"BioFuel"},"Litres",G134={"Diesel"},"Litres",G134={"Petrol"},"Litres")</f>
        <v>-</v>
      </c>
      <c r="J134" s="61">
        <f>'Model Engine'!O24</f>
        <v>0</v>
      </c>
      <c r="K134" s="78">
        <f>'Model Engine'!M6</f>
        <v>0</v>
      </c>
      <c r="L134" s="51"/>
      <c r="M134" s="51"/>
      <c r="N134" s="51"/>
      <c r="O134" s="386"/>
      <c r="P134" s="22"/>
      <c r="Q134" s="22"/>
    </row>
    <row r="135" spans="1:17" x14ac:dyDescent="0.2">
      <c r="A135" s="385"/>
      <c r="B135" s="51"/>
      <c r="C135" s="59">
        <f>$C$21</f>
        <v>0</v>
      </c>
      <c r="D135" s="137"/>
      <c r="E135" s="60">
        <f>D135*-$J$21</f>
        <v>0</v>
      </c>
      <c r="F135" s="137"/>
      <c r="G135" s="141"/>
      <c r="H135" s="137"/>
      <c r="I135" s="60" t="str" cm="1">
        <f t="array" ref="I135">_xlfn.IFS(G135={"Natural Gas"},"kWh",G135={""},"-",G135={"LNG"},"Litres",G135={"CNG"},"Litres",G135={"LPG"},"Litres",G135={"Burning Oil"},"Litres",G135={"Other Petrolium Gas"},"Litres",G135={"BioFuel"},"Litres",G135={"Diesel"},"Litres",G135={"Petrol"},"Litres")</f>
        <v>-</v>
      </c>
      <c r="J135" s="61">
        <f>'Model Engine'!O25</f>
        <v>0</v>
      </c>
      <c r="K135" s="78">
        <f>'Model Engine'!M7</f>
        <v>0</v>
      </c>
      <c r="L135" s="51"/>
      <c r="M135" s="51"/>
      <c r="N135" s="51"/>
      <c r="O135" s="386"/>
      <c r="P135" s="22"/>
      <c r="Q135" s="22"/>
    </row>
    <row r="136" spans="1:17" x14ac:dyDescent="0.2">
      <c r="A136" s="385"/>
      <c r="B136" s="51"/>
      <c r="C136" s="59">
        <f>$C$22</f>
        <v>0</v>
      </c>
      <c r="D136" s="137"/>
      <c r="E136" s="60">
        <f>D136*-$J$22</f>
        <v>0</v>
      </c>
      <c r="F136" s="137"/>
      <c r="G136" s="141"/>
      <c r="H136" s="137"/>
      <c r="I136" s="60" t="str" cm="1">
        <f t="array" ref="I136">_xlfn.IFS(G136={"Natural Gas"},"kWh",G136={""},"-",G136={"LNG"},"Litres",G136={"CNG"},"Litres",G136={"LPG"},"Litres",G136={"Burning Oil"},"Litres",G136={"Other Petrolium Gas"},"Litres",G136={"BioFuel"},"Litres",G136={"Diesel"},"Litres",G136={"Petrol"},"Litres")</f>
        <v>-</v>
      </c>
      <c r="J136" s="61">
        <f>'Model Engine'!O26</f>
        <v>0</v>
      </c>
      <c r="K136" s="78">
        <f>'Model Engine'!M8</f>
        <v>0</v>
      </c>
      <c r="L136" s="51"/>
      <c r="M136" s="51"/>
      <c r="N136" s="51"/>
      <c r="O136" s="386"/>
      <c r="P136" s="22"/>
      <c r="Q136" s="22"/>
    </row>
    <row r="137" spans="1:17" x14ac:dyDescent="0.2">
      <c r="A137" s="385"/>
      <c r="B137" s="51"/>
      <c r="C137" s="59">
        <f>$C$23</f>
        <v>0</v>
      </c>
      <c r="D137" s="137"/>
      <c r="E137" s="60">
        <f>D137*-$J$23</f>
        <v>0</v>
      </c>
      <c r="F137" s="137"/>
      <c r="G137" s="141"/>
      <c r="H137" s="137"/>
      <c r="I137" s="60" t="str" cm="1">
        <f t="array" ref="I137">_xlfn.IFS(G137={"Natural Gas"},"kWh",G137={""},"-",G137={"LNG"},"Litres",G137={"CNG"},"Litres",G137={"LPG"},"Litres",G137={"Burning Oil"},"Litres",G137={"Other Petrolium Gas"},"Litres",G137={"BioFuel"},"Litres",G137={"Diesel"},"Litres",G137={"Petrol"},"Litres")</f>
        <v>-</v>
      </c>
      <c r="J137" s="61">
        <f>'Model Engine'!O27</f>
        <v>0</v>
      </c>
      <c r="K137" s="78">
        <f>'Model Engine'!M9</f>
        <v>0</v>
      </c>
      <c r="L137" s="51"/>
      <c r="M137" s="51"/>
      <c r="N137" s="51"/>
      <c r="O137" s="386"/>
      <c r="P137" s="22"/>
      <c r="Q137" s="22"/>
    </row>
    <row r="138" spans="1:17" x14ac:dyDescent="0.2">
      <c r="A138" s="385"/>
      <c r="B138" s="51"/>
      <c r="C138" s="59">
        <f>$C$24</f>
        <v>0</v>
      </c>
      <c r="D138" s="137"/>
      <c r="E138" s="60">
        <f>D138*-$J$24</f>
        <v>0</v>
      </c>
      <c r="F138" s="137"/>
      <c r="G138" s="141"/>
      <c r="H138" s="137"/>
      <c r="I138" s="60" t="str" cm="1">
        <f t="array" ref="I138">_xlfn.IFS(G138={"Natural Gas"},"kWh",G138={""},"-",G138={"LNG"},"Litres",G138={"CNG"},"Litres",G138={"LPG"},"Litres",G138={"Burning Oil"},"Litres",G138={"Other Petrolium Gas"},"Litres",G138={"BioFuel"},"Litres",G138={"Diesel"},"Litres",G138={"Petrol"},"Litres")</f>
        <v>-</v>
      </c>
      <c r="J138" s="61">
        <f>'Model Engine'!O28</f>
        <v>0</v>
      </c>
      <c r="K138" s="78">
        <f>'Model Engine'!M10</f>
        <v>0</v>
      </c>
      <c r="L138" s="51"/>
      <c r="M138" s="51"/>
      <c r="N138" s="51"/>
      <c r="O138" s="386"/>
      <c r="P138" s="22"/>
      <c r="Q138" s="22"/>
    </row>
    <row r="139" spans="1:17" x14ac:dyDescent="0.2">
      <c r="A139" s="385"/>
      <c r="B139" s="51"/>
      <c r="C139" s="59">
        <f>$C$25</f>
        <v>0</v>
      </c>
      <c r="D139" s="137"/>
      <c r="E139" s="60">
        <f>D139*-$J$25</f>
        <v>0</v>
      </c>
      <c r="F139" s="137"/>
      <c r="G139" s="141"/>
      <c r="H139" s="137"/>
      <c r="I139" s="60" t="str" cm="1">
        <f t="array" ref="I139">_xlfn.IFS(G139={"Natural Gas"},"kWh",G139={""},"-",G139={"LNG"},"Litres",G139={"CNG"},"Litres",G139={"LPG"},"Litres",G139={"Burning Oil"},"Litres",G139={"Other Petrolium Gas"},"Litres",G139={"BioFuel"},"Litres",G139={"Diesel"},"Litres",G139={"Petrol"},"Litres")</f>
        <v>-</v>
      </c>
      <c r="J139" s="61">
        <f>'Model Engine'!O29</f>
        <v>0</v>
      </c>
      <c r="K139" s="78">
        <f>'Model Engine'!M11</f>
        <v>0</v>
      </c>
      <c r="L139" s="51"/>
      <c r="M139" s="51"/>
      <c r="N139" s="51"/>
      <c r="O139" s="386"/>
      <c r="P139" s="22"/>
      <c r="Q139" s="22"/>
    </row>
    <row r="140" spans="1:17" x14ac:dyDescent="0.2">
      <c r="A140" s="385"/>
      <c r="B140" s="51"/>
      <c r="C140" s="59">
        <f>$C$26</f>
        <v>0</v>
      </c>
      <c r="D140" s="137"/>
      <c r="E140" s="60">
        <f>D140*-$J$26</f>
        <v>0</v>
      </c>
      <c r="F140" s="137"/>
      <c r="G140" s="141"/>
      <c r="H140" s="137"/>
      <c r="I140" s="60" t="str" cm="1">
        <f t="array" ref="I140">_xlfn.IFS(G140={"Natural Gas"},"kWh",G140={""},"-",G140={"LNG"},"Litres",G140={"CNG"},"Litres",G140={"LPG"},"Litres",G140={"Burning Oil"},"Litres",G140={"Other Petrolium Gas"},"Litres",G140={"BioFuel"},"Litres",G140={"Diesel"},"Litres",G140={"Petrol"},"Litres")</f>
        <v>-</v>
      </c>
      <c r="J140" s="61">
        <f>'Model Engine'!O30</f>
        <v>0</v>
      </c>
      <c r="K140" s="78">
        <f>'Model Engine'!M12</f>
        <v>0</v>
      </c>
      <c r="L140" s="51"/>
      <c r="M140" s="51"/>
      <c r="N140" s="51"/>
      <c r="O140" s="386"/>
      <c r="P140" s="22"/>
      <c r="Q140" s="22"/>
    </row>
    <row r="141" spans="1:17" x14ac:dyDescent="0.2">
      <c r="A141" s="385"/>
      <c r="B141" s="51"/>
      <c r="C141" s="59">
        <f>$C$27</f>
        <v>0</v>
      </c>
      <c r="D141" s="137"/>
      <c r="E141" s="60">
        <f>D141*-$J$27</f>
        <v>0</v>
      </c>
      <c r="F141" s="137"/>
      <c r="G141" s="141"/>
      <c r="H141" s="137"/>
      <c r="I141" s="60" t="str" cm="1">
        <f t="array" ref="I141">_xlfn.IFS(G141={"Natural Gas"},"kWh",G141={""},"-",G141={"LNG"},"Litres",G141={"CNG"},"Litres",G141={"LPG"},"Litres",G141={"Burning Oil"},"Litres",G141={"Other Petrolium Gas"},"Litres",G141={"BioFuel"},"Litres",G141={"Diesel"},"Litres",G141={"Petrol"},"Litres")</f>
        <v>-</v>
      </c>
      <c r="J141" s="61">
        <f>'Model Engine'!O31</f>
        <v>0</v>
      </c>
      <c r="K141" s="78">
        <f>'Model Engine'!M13</f>
        <v>0</v>
      </c>
      <c r="L141" s="51"/>
      <c r="M141" s="51"/>
      <c r="N141" s="51"/>
      <c r="O141" s="386"/>
      <c r="P141" s="22"/>
      <c r="Q141" s="22"/>
    </row>
    <row r="142" spans="1:17" x14ac:dyDescent="0.2">
      <c r="A142" s="385"/>
      <c r="B142" s="51"/>
      <c r="C142" s="59">
        <f>$C$28</f>
        <v>0</v>
      </c>
      <c r="D142" s="137"/>
      <c r="E142" s="60">
        <f>D142*-$J$28</f>
        <v>0</v>
      </c>
      <c r="F142" s="137"/>
      <c r="G142" s="141"/>
      <c r="H142" s="137"/>
      <c r="I142" s="60" t="str" cm="1">
        <f t="array" ref="I142">_xlfn.IFS(G142={"Natural Gas"},"kWh",G142={""},"-",G142={"LNG"},"Litres",G142={"CNG"},"Litres",G142={"LPG"},"Litres",G142={"Burning Oil"},"Litres",G142={"Other Petrolium Gas"},"Litres",G142={"BioFuel"},"Litres",G142={"Diesel"},"Litres",G142={"Petrol"},"Litres")</f>
        <v>-</v>
      </c>
      <c r="J142" s="61">
        <f>'Model Engine'!O32</f>
        <v>0</v>
      </c>
      <c r="K142" s="78">
        <f>'Model Engine'!M14</f>
        <v>0</v>
      </c>
      <c r="L142" s="51"/>
      <c r="M142" s="51"/>
      <c r="N142" s="51"/>
      <c r="O142" s="386"/>
      <c r="P142" s="22"/>
      <c r="Q142" s="22"/>
    </row>
    <row r="143" spans="1:17" x14ac:dyDescent="0.2">
      <c r="A143" s="385"/>
      <c r="B143" s="51"/>
      <c r="C143" s="59">
        <f>$C$29</f>
        <v>0</v>
      </c>
      <c r="D143" s="137"/>
      <c r="E143" s="60">
        <f>D143*-$J$29</f>
        <v>0</v>
      </c>
      <c r="F143" s="137"/>
      <c r="G143" s="141"/>
      <c r="H143" s="137"/>
      <c r="I143" s="60" t="str" cm="1">
        <f t="array" ref="I143">_xlfn.IFS(G143={"Natural Gas"},"kWh",G143={""},"-",G143={"LNG"},"Litres",G143={"CNG"},"Litres",G143={"LPG"},"Litres",G143={"Burning Oil"},"Litres",G143={"Other Petrolium Gas"},"Litres",G143={"BioFuel"},"Litres",G143={"Diesel"},"Litres",G143={"Petrol"},"Litres")</f>
        <v>-</v>
      </c>
      <c r="J143" s="61">
        <f>'Model Engine'!O33</f>
        <v>0</v>
      </c>
      <c r="K143" s="78">
        <f>'Model Engine'!M15</f>
        <v>0</v>
      </c>
      <c r="L143" s="51"/>
      <c r="M143" s="51"/>
      <c r="N143" s="51"/>
      <c r="O143" s="386"/>
      <c r="P143" s="22"/>
      <c r="Q143" s="22"/>
    </row>
    <row r="144" spans="1:17" x14ac:dyDescent="0.2">
      <c r="A144" s="385"/>
      <c r="B144" s="51"/>
      <c r="C144" s="59">
        <f>$C$30</f>
        <v>0</v>
      </c>
      <c r="D144" s="137"/>
      <c r="E144" s="60">
        <f>D144*-$J$30</f>
        <v>0</v>
      </c>
      <c r="F144" s="137"/>
      <c r="G144" s="141"/>
      <c r="H144" s="137"/>
      <c r="I144" s="60" t="str" cm="1">
        <f t="array" ref="I144">_xlfn.IFS(G144={"Natural Gas"},"kWh",G144={""},"-",G144={"LNG"},"Litres",G144={"CNG"},"Litres",G144={"LPG"},"Litres",G144={"Burning Oil"},"Litres",G144={"Other Petrolium Gas"},"Litres",G144={"BioFuel"},"Litres",G144={"Diesel"},"Litres",G144={"Petrol"},"Litres")</f>
        <v>-</v>
      </c>
      <c r="J144" s="61">
        <f>'Model Engine'!O34</f>
        <v>0</v>
      </c>
      <c r="K144" s="78">
        <f>'Model Engine'!M16</f>
        <v>0</v>
      </c>
      <c r="L144" s="51"/>
      <c r="M144" s="51"/>
      <c r="N144" s="51"/>
      <c r="O144" s="386"/>
      <c r="P144" s="22"/>
      <c r="Q144" s="22"/>
    </row>
    <row r="145" spans="1:17" x14ac:dyDescent="0.2">
      <c r="A145" s="385"/>
      <c r="B145" s="51"/>
      <c r="C145" s="59">
        <f>$C$31</f>
        <v>0</v>
      </c>
      <c r="D145" s="137"/>
      <c r="E145" s="60">
        <f>D145*-$J$31</f>
        <v>0</v>
      </c>
      <c r="F145" s="137"/>
      <c r="G145" s="141"/>
      <c r="H145" s="137"/>
      <c r="I145" s="60" t="str" cm="1">
        <f t="array" ref="I145">_xlfn.IFS(G145={"Natural Gas"},"kWh",G145={""},"-",G145={"LNG"},"Litres",G145={"CNG"},"Litres",G145={"LPG"},"Litres",G145={"Burning Oil"},"Litres",G145={"Other Petrolium Gas"},"Litres",G145={"BioFuel"},"Litres",G145={"Diesel"},"Litres",G145={"Petrol"},"Litres")</f>
        <v>-</v>
      </c>
      <c r="J145" s="61">
        <f>'Model Engine'!O35</f>
        <v>0</v>
      </c>
      <c r="K145" s="78">
        <f>'Model Engine'!M17</f>
        <v>0</v>
      </c>
      <c r="L145" s="51"/>
      <c r="M145" s="51"/>
      <c r="N145" s="51"/>
      <c r="O145" s="386"/>
      <c r="P145" s="22"/>
      <c r="Q145" s="22"/>
    </row>
    <row r="146" spans="1:17" x14ac:dyDescent="0.2">
      <c r="A146" s="385"/>
      <c r="B146" s="51"/>
      <c r="C146" s="59">
        <f>$C$32</f>
        <v>0</v>
      </c>
      <c r="D146" s="137"/>
      <c r="E146" s="60">
        <f>D146*-$J$32</f>
        <v>0</v>
      </c>
      <c r="F146" s="137"/>
      <c r="G146" s="141"/>
      <c r="H146" s="137"/>
      <c r="I146" s="60" t="str" cm="1">
        <f t="array" ref="I146">_xlfn.IFS(G146={"Natural Gas"},"kWh",G146={""},"-",G146={"LNG"},"Litres",G146={"CNG"},"Litres",G146={"LPG"},"Litres",G146={"Burning Oil"},"Litres",G146={"Other Petrolium Gas"},"Litres",G146={"BioFuel"},"Litres",G146={"Diesel"},"Litres",G146={"Petrol"},"Litres")</f>
        <v>-</v>
      </c>
      <c r="J146" s="61">
        <f>'Model Engine'!O36</f>
        <v>0</v>
      </c>
      <c r="K146" s="78">
        <f>'Model Engine'!M18</f>
        <v>0</v>
      </c>
      <c r="L146" s="51"/>
      <c r="M146" s="51"/>
      <c r="N146" s="51"/>
      <c r="O146" s="386"/>
      <c r="P146" s="22"/>
      <c r="Q146" s="22"/>
    </row>
    <row r="147" spans="1:17" x14ac:dyDescent="0.2">
      <c r="A147" s="385"/>
      <c r="B147" s="51"/>
      <c r="C147" s="59">
        <f>$C$33</f>
        <v>0</v>
      </c>
      <c r="D147" s="142"/>
      <c r="E147" s="60">
        <f>D147*-$J$33</f>
        <v>0</v>
      </c>
      <c r="F147" s="142"/>
      <c r="G147" s="141"/>
      <c r="H147" s="142"/>
      <c r="I147" s="60" t="str" cm="1">
        <f t="array" ref="I147">_xlfn.IFS(G147={"Natural Gas"},"kWh",G147={""},"-",G147={"LNG"},"Litres",G147={"CNG"},"Litres",G147={"LPG"},"Litres",G147={"Burning Oil"},"Litres",G147={"Other Petrolium Gas"},"Litres",G147={"BioFuel"},"Litres",G147={"Diesel"},"Litres",G147={"Petrol"},"Litres")</f>
        <v>-</v>
      </c>
      <c r="J147" s="61">
        <f>'Model Engine'!O37</f>
        <v>0</v>
      </c>
      <c r="K147" s="78">
        <f>'Model Engine'!M19</f>
        <v>0</v>
      </c>
      <c r="L147" s="51"/>
      <c r="M147" s="51"/>
      <c r="N147" s="51"/>
      <c r="O147" s="386"/>
      <c r="P147" s="22"/>
      <c r="Q147" s="22"/>
    </row>
    <row r="148" spans="1:17" ht="13.5" thickBot="1" x14ac:dyDescent="0.25">
      <c r="A148" s="385"/>
      <c r="B148" s="51"/>
      <c r="C148" s="90" t="s">
        <v>61</v>
      </c>
      <c r="D148" s="91">
        <f>SUM(D132:D147)</f>
        <v>0</v>
      </c>
      <c r="E148" s="91">
        <f>SUM(E132:E147)</f>
        <v>0</v>
      </c>
      <c r="F148" s="91">
        <f>-SUM(F132:F147)</f>
        <v>0</v>
      </c>
      <c r="G148" s="91"/>
      <c r="H148" s="91"/>
      <c r="I148" s="88"/>
      <c r="J148" s="63">
        <f>SUM(J132:J147)</f>
        <v>0</v>
      </c>
      <c r="K148" s="64">
        <f>SUM(K132:K147)</f>
        <v>0</v>
      </c>
      <c r="L148" s="51"/>
      <c r="M148" s="51"/>
      <c r="N148" s="51"/>
      <c r="O148" s="386"/>
      <c r="P148" s="22"/>
      <c r="Q148" s="22"/>
    </row>
    <row r="149" spans="1:17" x14ac:dyDescent="0.2">
      <c r="A149" s="385"/>
      <c r="B149" s="65"/>
      <c r="C149" s="66"/>
      <c r="D149" s="67"/>
      <c r="E149" s="51"/>
      <c r="F149" s="51"/>
      <c r="G149" s="51"/>
      <c r="H149" s="51"/>
      <c r="I149" s="51"/>
      <c r="J149" s="51"/>
      <c r="K149" s="51"/>
      <c r="L149" s="51"/>
      <c r="M149" s="51"/>
      <c r="N149" s="51"/>
      <c r="O149" s="386"/>
      <c r="P149" s="22"/>
    </row>
    <row r="150" spans="1:17" s="101" customFormat="1" ht="22.9" customHeight="1" x14ac:dyDescent="0.2">
      <c r="A150" s="379"/>
      <c r="B150" s="98"/>
      <c r="C150" s="99" t="s">
        <v>99</v>
      </c>
      <c r="D150" s="99"/>
      <c r="E150" s="99"/>
      <c r="F150" s="99"/>
      <c r="G150" s="99"/>
      <c r="H150" s="99"/>
      <c r="I150" s="99"/>
      <c r="J150" s="99"/>
      <c r="K150" s="99"/>
      <c r="L150" s="99"/>
      <c r="M150" s="99"/>
      <c r="N150" s="99"/>
      <c r="O150" s="380"/>
      <c r="P150" s="100"/>
    </row>
    <row r="151" spans="1:17" s="28" customFormat="1" ht="29.45" customHeight="1" x14ac:dyDescent="0.25">
      <c r="A151" s="381"/>
      <c r="B151" s="68"/>
      <c r="C151" s="50" t="s">
        <v>256</v>
      </c>
      <c r="D151" s="69"/>
      <c r="E151" s="70"/>
      <c r="F151" s="70"/>
      <c r="G151" s="70"/>
      <c r="H151" s="70"/>
      <c r="I151" s="70"/>
      <c r="J151" s="360" t="s">
        <v>222</v>
      </c>
      <c r="K151" s="70"/>
      <c r="L151" s="70"/>
      <c r="M151" s="70"/>
      <c r="N151" s="70"/>
      <c r="O151" s="382"/>
      <c r="P151" s="47"/>
    </row>
    <row r="152" spans="1:17" s="28" customFormat="1" ht="54.6" customHeight="1" x14ac:dyDescent="0.25">
      <c r="A152" s="381"/>
      <c r="B152" s="70"/>
      <c r="C152" s="505" t="s">
        <v>374</v>
      </c>
      <c r="D152" s="486"/>
      <c r="E152" s="486"/>
      <c r="F152" s="486"/>
      <c r="G152" s="486"/>
      <c r="H152" s="486"/>
      <c r="I152" s="70"/>
      <c r="J152" s="71" t="s">
        <v>185</v>
      </c>
      <c r="K152" s="477" t="s">
        <v>187</v>
      </c>
      <c r="L152" s="477"/>
      <c r="M152" s="72" t="s">
        <v>189</v>
      </c>
      <c r="N152" s="122" t="s">
        <v>188</v>
      </c>
      <c r="O152" s="382"/>
      <c r="P152" s="47"/>
    </row>
    <row r="153" spans="1:17" ht="13.15" customHeight="1" x14ac:dyDescent="0.2">
      <c r="A153" s="385"/>
      <c r="B153" s="51"/>
      <c r="C153" s="164"/>
      <c r="D153" s="129"/>
      <c r="E153" s="129"/>
      <c r="F153" s="473" t="s">
        <v>315</v>
      </c>
      <c r="G153" s="473"/>
      <c r="H153" s="129"/>
      <c r="I153" s="51"/>
      <c r="J153" s="107" t="str">
        <f>$D$40</f>
        <v/>
      </c>
      <c r="K153" s="107" t="s">
        <v>19</v>
      </c>
      <c r="L153" s="51" t="s">
        <v>20</v>
      </c>
      <c r="M153" s="51"/>
      <c r="N153" s="51"/>
      <c r="O153" s="382"/>
      <c r="P153" s="22"/>
    </row>
    <row r="154" spans="1:17" ht="13.15" customHeight="1" x14ac:dyDescent="0.2">
      <c r="A154" s="385"/>
      <c r="B154" s="51"/>
      <c r="C154" s="130"/>
      <c r="D154" s="131"/>
      <c r="E154" s="131"/>
      <c r="F154" s="473"/>
      <c r="G154" s="473"/>
      <c r="H154" s="134"/>
      <c r="I154" s="51"/>
      <c r="J154" s="79" t="str">
        <f>J153</f>
        <v/>
      </c>
      <c r="K154" s="80">
        <f>_xlfn.IFNA(VLOOKUP($J$154,'Static Data and Feed sheet'!$C$6:$E$19,2,),0)</f>
        <v>0</v>
      </c>
      <c r="L154" s="80">
        <f>_xlfn.IFNA(VLOOKUP($J$154,'Static Data and Feed sheet'!$C$6:$E$19,3,),0)</f>
        <v>0</v>
      </c>
      <c r="M154" s="140"/>
      <c r="N154" s="140"/>
      <c r="O154" s="382"/>
      <c r="P154" s="22"/>
    </row>
    <row r="155" spans="1:17" ht="13.5" thickBot="1" x14ac:dyDescent="0.25">
      <c r="A155" s="385"/>
      <c r="B155" s="51"/>
      <c r="C155" s="130"/>
      <c r="D155" s="131"/>
      <c r="E155" s="131"/>
      <c r="F155" s="132"/>
      <c r="G155" s="133"/>
      <c r="H155" s="134"/>
      <c r="I155" s="51"/>
      <c r="J155" s="499" t="s">
        <v>212</v>
      </c>
      <c r="K155" s="500"/>
      <c r="L155" s="501"/>
      <c r="M155" s="110">
        <f>IFERROR(M154/K154,0)</f>
        <v>0</v>
      </c>
      <c r="N155" s="110">
        <f>IFERROR(N154/L154,0)</f>
        <v>0</v>
      </c>
      <c r="O155" s="382"/>
      <c r="P155" s="22"/>
    </row>
    <row r="156" spans="1:17" x14ac:dyDescent="0.2">
      <c r="A156" s="385"/>
      <c r="B156" s="51"/>
      <c r="C156" s="73" t="s">
        <v>277</v>
      </c>
      <c r="D156" s="74" t="s">
        <v>92</v>
      </c>
      <c r="E156" s="75" t="s">
        <v>278</v>
      </c>
      <c r="F156" s="75" t="s">
        <v>57</v>
      </c>
      <c r="G156" s="55" t="s">
        <v>18</v>
      </c>
      <c r="H156" s="76" t="s">
        <v>250</v>
      </c>
      <c r="I156" s="51"/>
      <c r="J156" s="51"/>
      <c r="K156" s="51"/>
      <c r="L156" s="51"/>
      <c r="M156" s="51"/>
      <c r="N156" s="51"/>
      <c r="O156" s="382"/>
      <c r="P156" s="22"/>
    </row>
    <row r="157" spans="1:17" x14ac:dyDescent="0.2">
      <c r="A157" s="385"/>
      <c r="B157" s="51"/>
      <c r="C157" s="59"/>
      <c r="D157" s="135"/>
      <c r="E157" s="136"/>
      <c r="F157" s="77" t="s">
        <v>44</v>
      </c>
      <c r="G157" s="158" t="s">
        <v>19</v>
      </c>
      <c r="H157" s="78">
        <f>'Model Engine'!O40</f>
        <v>0</v>
      </c>
      <c r="I157" s="356" t="str" cm="1">
        <f t="array" ref="I157">IF(AND(E157&gt;0,$E$72={"individual vehicles"}),"You have indicated a preference to record individual vehicle data, please ensure you don’t double count.","")</f>
        <v/>
      </c>
      <c r="J157" s="51"/>
      <c r="K157" s="51"/>
      <c r="L157" s="51"/>
      <c r="M157" s="51"/>
      <c r="N157" s="51"/>
      <c r="O157" s="382"/>
      <c r="P157" s="22"/>
    </row>
    <row r="158" spans="1:17" ht="13.5" thickBot="1" x14ac:dyDescent="0.25">
      <c r="A158" s="385"/>
      <c r="B158" s="51"/>
      <c r="C158" s="59"/>
      <c r="D158" s="135"/>
      <c r="E158" s="137"/>
      <c r="F158" s="77" t="s">
        <v>44</v>
      </c>
      <c r="G158" s="158" t="s">
        <v>20</v>
      </c>
      <c r="H158" s="78">
        <f>'Model Engine'!O41</f>
        <v>0</v>
      </c>
      <c r="I158" s="356" t="str" cm="1">
        <f t="array" ref="I158">IF(AND(E158&gt;0,$E$72={"individual vehicles"}),"You have indicated a preference to record individual vehicle data, please ensure you don’t double count.","")</f>
        <v/>
      </c>
      <c r="J158" s="51"/>
      <c r="K158" s="51"/>
      <c r="L158" s="51"/>
      <c r="M158" s="51"/>
      <c r="N158" s="51"/>
      <c r="O158" s="382"/>
      <c r="P158" s="22"/>
    </row>
    <row r="159" spans="1:17" x14ac:dyDescent="0.2">
      <c r="A159" s="385"/>
      <c r="B159" s="51"/>
      <c r="C159" s="73" t="s">
        <v>279</v>
      </c>
      <c r="D159" s="74" t="s">
        <v>92</v>
      </c>
      <c r="E159" s="75" t="s">
        <v>278</v>
      </c>
      <c r="F159" s="75" t="s">
        <v>57</v>
      </c>
      <c r="G159" s="55" t="s">
        <v>18</v>
      </c>
      <c r="H159" s="76" t="s">
        <v>250</v>
      </c>
      <c r="I159" s="51"/>
      <c r="J159" s="51"/>
      <c r="K159" s="51"/>
      <c r="L159" s="51"/>
      <c r="M159" s="51"/>
      <c r="N159" s="51"/>
      <c r="O159" s="382"/>
      <c r="P159" s="22"/>
    </row>
    <row r="160" spans="1:17" x14ac:dyDescent="0.2">
      <c r="A160" s="385"/>
      <c r="B160" s="51"/>
      <c r="C160" s="138"/>
      <c r="D160" s="135"/>
      <c r="E160" s="137"/>
      <c r="F160" s="77" t="s">
        <v>44</v>
      </c>
      <c r="G160" s="159"/>
      <c r="H160" s="78">
        <f>'Model Engine'!O42</f>
        <v>0</v>
      </c>
      <c r="I160" s="356" t="str" cm="1">
        <f t="array" ref="I160">IF(AND(E160&gt;0,$E$72={"Consolidated Consumption"}),"You have indicated a preference to record consolidated fuel data, please ensure you don’t double count.","")</f>
        <v/>
      </c>
      <c r="J160" s="51"/>
      <c r="K160" s="51"/>
      <c r="L160" s="51"/>
      <c r="M160" s="51"/>
      <c r="N160" s="51"/>
      <c r="O160" s="382"/>
      <c r="P160" s="22"/>
    </row>
    <row r="161" spans="1:16" x14ac:dyDescent="0.2">
      <c r="A161" s="385"/>
      <c r="B161" s="51"/>
      <c r="C161" s="138"/>
      <c r="D161" s="135"/>
      <c r="E161" s="137"/>
      <c r="F161" s="77" t="s">
        <v>44</v>
      </c>
      <c r="G161" s="159"/>
      <c r="H161" s="78">
        <f>'Model Engine'!O43</f>
        <v>0</v>
      </c>
      <c r="I161" s="356" t="str" cm="1">
        <f t="array" ref="I161">IF(AND(E161&gt;0,$E$72={"Consolidated Consumption"}),"You have indicated a preference to record consolidated fuel data, please ensure you don’t double count.","")</f>
        <v/>
      </c>
      <c r="J161" s="51"/>
      <c r="K161" s="51"/>
      <c r="L161" s="51"/>
      <c r="M161" s="51"/>
      <c r="N161" s="51"/>
      <c r="O161" s="382"/>
      <c r="P161" s="22"/>
    </row>
    <row r="162" spans="1:16" x14ac:dyDescent="0.2">
      <c r="A162" s="385"/>
      <c r="B162" s="51"/>
      <c r="C162" s="138"/>
      <c r="D162" s="135"/>
      <c r="E162" s="137"/>
      <c r="F162" s="77" t="s">
        <v>44</v>
      </c>
      <c r="G162" s="159"/>
      <c r="H162" s="78">
        <f>'Model Engine'!O44</f>
        <v>0</v>
      </c>
      <c r="I162" s="356" t="str" cm="1">
        <f t="array" ref="I162">IF(AND(E162&gt;0,$E$72={"Consolidated Consumption"}),"You have indicated a preference to record consolidated fuel data, please ensure you don’t double count.","")</f>
        <v/>
      </c>
      <c r="J162" s="51"/>
      <c r="K162" s="51"/>
      <c r="L162" s="51"/>
      <c r="M162" s="51"/>
      <c r="N162" s="51"/>
      <c r="O162" s="382"/>
      <c r="P162" s="22"/>
    </row>
    <row r="163" spans="1:16" x14ac:dyDescent="0.2">
      <c r="A163" s="385"/>
      <c r="B163" s="51"/>
      <c r="C163" s="138"/>
      <c r="D163" s="135"/>
      <c r="E163" s="137"/>
      <c r="F163" s="77" t="s">
        <v>44</v>
      </c>
      <c r="G163" s="159"/>
      <c r="H163" s="78">
        <f>'Model Engine'!O45</f>
        <v>0</v>
      </c>
      <c r="I163" s="356" t="str" cm="1">
        <f t="array" ref="I163">IF(AND(E163&gt;0,$E$72={"Consolidated Consumption"}),"You have indicated a preference to record consolidated fuel data, please ensure you don’t double count.","")</f>
        <v/>
      </c>
      <c r="J163" s="471"/>
      <c r="K163" s="471"/>
      <c r="L163" s="51"/>
      <c r="M163" s="51"/>
      <c r="N163" s="51"/>
      <c r="O163" s="382"/>
      <c r="P163" s="22"/>
    </row>
    <row r="164" spans="1:16" x14ac:dyDescent="0.2">
      <c r="A164" s="385"/>
      <c r="B164" s="51"/>
      <c r="C164" s="138"/>
      <c r="D164" s="135"/>
      <c r="E164" s="137"/>
      <c r="F164" s="77" t="s">
        <v>44</v>
      </c>
      <c r="G164" s="159"/>
      <c r="H164" s="78">
        <f>'Model Engine'!O46</f>
        <v>0</v>
      </c>
      <c r="I164" s="356" t="str" cm="1">
        <f t="array" ref="I164">IF(AND(E164&gt;0,$E$72={"Consolidated Consumption"}),"You have indicated a preference to record consolidated fuel data, please ensure you don’t double count.","")</f>
        <v/>
      </c>
      <c r="J164" s="51"/>
      <c r="K164" s="51"/>
      <c r="L164" s="51"/>
      <c r="M164" s="51"/>
      <c r="N164" s="51"/>
      <c r="O164" s="382"/>
      <c r="P164" s="22"/>
    </row>
    <row r="165" spans="1:16" x14ac:dyDescent="0.2">
      <c r="A165" s="385"/>
      <c r="B165" s="51"/>
      <c r="C165" s="138"/>
      <c r="D165" s="135"/>
      <c r="E165" s="137"/>
      <c r="F165" s="77" t="s">
        <v>44</v>
      </c>
      <c r="G165" s="159"/>
      <c r="H165" s="78">
        <f>'Model Engine'!O47</f>
        <v>0</v>
      </c>
      <c r="I165" s="356" t="str" cm="1">
        <f t="array" ref="I165">IF(AND(E165&gt;0,$E$72={"Consolidated Consumption"}),"You have indicated a preference to record consolidated fuel data, please ensure you don’t double count.","")</f>
        <v/>
      </c>
      <c r="J165" s="51"/>
      <c r="K165" s="51"/>
      <c r="L165" s="51"/>
      <c r="M165" s="51"/>
      <c r="N165" s="51"/>
      <c r="O165" s="382"/>
      <c r="P165" s="22"/>
    </row>
    <row r="166" spans="1:16" x14ac:dyDescent="0.2">
      <c r="A166" s="385"/>
      <c r="B166" s="51"/>
      <c r="C166" s="138"/>
      <c r="D166" s="135"/>
      <c r="E166" s="137"/>
      <c r="F166" s="77" t="s">
        <v>44</v>
      </c>
      <c r="G166" s="159"/>
      <c r="H166" s="78">
        <f>'Model Engine'!O48</f>
        <v>0</v>
      </c>
      <c r="I166" s="356" t="str" cm="1">
        <f t="array" ref="I166">IF(AND(E166&gt;0,$E$72={"Consolidated Consumption"}),"You have indicated a preference to record consolidated fuel data, please ensure you don’t double count.","")</f>
        <v/>
      </c>
      <c r="J166" s="356"/>
      <c r="K166" s="51"/>
      <c r="L166" s="51"/>
      <c r="M166" s="51"/>
      <c r="N166" s="51"/>
      <c r="O166" s="382"/>
      <c r="P166" s="22"/>
    </row>
    <row r="167" spans="1:16" x14ac:dyDescent="0.2">
      <c r="A167" s="385"/>
      <c r="B167" s="51"/>
      <c r="C167" s="138"/>
      <c r="D167" s="135"/>
      <c r="E167" s="137"/>
      <c r="F167" s="77" t="s">
        <v>44</v>
      </c>
      <c r="G167" s="159"/>
      <c r="H167" s="78">
        <f>'Model Engine'!O49</f>
        <v>0</v>
      </c>
      <c r="I167" s="356" t="str" cm="1">
        <f t="array" ref="I167">IF(AND(E167&gt;0,$E$72={"Consolidated Consumption"}),"You have indicated a preference to record consolidated fuel data, please ensure you don’t double count.","")</f>
        <v/>
      </c>
      <c r="J167" s="51"/>
      <c r="K167" s="51"/>
      <c r="L167" s="51"/>
      <c r="M167" s="51"/>
      <c r="N167" s="51"/>
      <c r="O167" s="382"/>
      <c r="P167" s="22"/>
    </row>
    <row r="168" spans="1:16" x14ac:dyDescent="0.2">
      <c r="A168" s="385"/>
      <c r="B168" s="51"/>
      <c r="C168" s="138"/>
      <c r="D168" s="135"/>
      <c r="E168" s="137"/>
      <c r="F168" s="77" t="s">
        <v>44</v>
      </c>
      <c r="G168" s="159"/>
      <c r="H168" s="78">
        <f>'Model Engine'!O50</f>
        <v>0</v>
      </c>
      <c r="I168" s="356" t="str" cm="1">
        <f t="array" ref="I168">IF(AND(E168&gt;0,$E$72={"Consolidated Consumption"}),"You have indicated a preference to record consolidated fuel data, please ensure you don’t double count.","")</f>
        <v/>
      </c>
      <c r="J168" s="51"/>
      <c r="K168" s="51"/>
      <c r="L168" s="51"/>
      <c r="M168" s="51"/>
      <c r="N168" s="51"/>
      <c r="O168" s="382"/>
      <c r="P168" s="22"/>
    </row>
    <row r="169" spans="1:16" x14ac:dyDescent="0.2">
      <c r="A169" s="385"/>
      <c r="B169" s="51"/>
      <c r="C169" s="138"/>
      <c r="D169" s="135"/>
      <c r="E169" s="137"/>
      <c r="F169" s="77" t="s">
        <v>44</v>
      </c>
      <c r="G169" s="159"/>
      <c r="H169" s="78">
        <f>'Model Engine'!O51</f>
        <v>0</v>
      </c>
      <c r="I169" s="356" t="str" cm="1">
        <f t="array" ref="I169">IF(AND(E169&gt;0,$E$72={"Consolidated Consumption"}),"You have indicated a preference to record consolidated fuel data, please ensure you don’t double count.","")</f>
        <v/>
      </c>
      <c r="J169" s="51"/>
      <c r="K169" s="51"/>
      <c r="L169" s="51"/>
      <c r="M169" s="51"/>
      <c r="N169" s="51"/>
      <c r="O169" s="382"/>
      <c r="P169" s="22"/>
    </row>
    <row r="170" spans="1:16" x14ac:dyDescent="0.2">
      <c r="A170" s="385"/>
      <c r="B170" s="51"/>
      <c r="C170" s="138"/>
      <c r="D170" s="135"/>
      <c r="E170" s="137"/>
      <c r="F170" s="77" t="s">
        <v>44</v>
      </c>
      <c r="G170" s="159"/>
      <c r="H170" s="78">
        <f>'Model Engine'!O52</f>
        <v>0</v>
      </c>
      <c r="I170" s="356" t="str" cm="1">
        <f t="array" ref="I170">IF(AND(E170&gt;0,$E$72={"Consolidated Consumption"}),"You have indicated a preference to record consolidated fuel data, please ensure you don’t double count.","")</f>
        <v/>
      </c>
      <c r="J170" s="51"/>
      <c r="K170" s="51"/>
      <c r="L170" s="51"/>
      <c r="M170" s="51"/>
      <c r="N170" s="51"/>
      <c r="O170" s="382"/>
      <c r="P170" s="22"/>
    </row>
    <row r="171" spans="1:16" x14ac:dyDescent="0.2">
      <c r="A171" s="385"/>
      <c r="B171" s="51"/>
      <c r="C171" s="138"/>
      <c r="D171" s="135"/>
      <c r="E171" s="137"/>
      <c r="F171" s="77" t="s">
        <v>44</v>
      </c>
      <c r="G171" s="159"/>
      <c r="H171" s="78">
        <f>'Model Engine'!O53</f>
        <v>0</v>
      </c>
      <c r="I171" s="356" t="str" cm="1">
        <f t="array" ref="I171">IF(AND(E171&gt;0,$E$72={"Consolidated Consumption"}),"You have indicated a preference to record consolidated fuel data, please ensure you don’t double count.","")</f>
        <v/>
      </c>
      <c r="J171" s="51"/>
      <c r="K171" s="51"/>
      <c r="L171" s="51"/>
      <c r="M171" s="51"/>
      <c r="N171" s="51"/>
      <c r="O171" s="382"/>
      <c r="P171" s="22"/>
    </row>
    <row r="172" spans="1:16" x14ac:dyDescent="0.2">
      <c r="A172" s="385"/>
      <c r="B172" s="51"/>
      <c r="C172" s="138"/>
      <c r="D172" s="135"/>
      <c r="E172" s="137"/>
      <c r="F172" s="77" t="s">
        <v>44</v>
      </c>
      <c r="G172" s="159"/>
      <c r="H172" s="78">
        <f>'Model Engine'!O54</f>
        <v>0</v>
      </c>
      <c r="I172" s="356" t="str" cm="1">
        <f t="array" ref="I172">IF(AND(E172&gt;0,$E$72={"Consolidated Consumption"}),"You have indicated a preference to record consolidated fuel data, please ensure you don’t double count.","")</f>
        <v/>
      </c>
      <c r="J172" s="51"/>
      <c r="K172" s="51"/>
      <c r="L172" s="51"/>
      <c r="M172" s="51"/>
      <c r="N172" s="51"/>
      <c r="O172" s="382"/>
      <c r="P172" s="22"/>
    </row>
    <row r="173" spans="1:16" x14ac:dyDescent="0.2">
      <c r="A173" s="385"/>
      <c r="B173" s="51"/>
      <c r="C173" s="138"/>
      <c r="D173" s="135"/>
      <c r="E173" s="137"/>
      <c r="F173" s="77" t="s">
        <v>44</v>
      </c>
      <c r="G173" s="159"/>
      <c r="H173" s="78">
        <f>'Model Engine'!O55</f>
        <v>0</v>
      </c>
      <c r="I173" s="356" t="str" cm="1">
        <f t="array" ref="I173">IF(AND(E173&gt;0,$E$72={"Consolidated Consumption"}),"You have indicated a preference to record consolidated fuel data, please ensure you don’t double count.","")</f>
        <v/>
      </c>
      <c r="J173" s="51"/>
      <c r="K173" s="51"/>
      <c r="L173" s="51"/>
      <c r="M173" s="51"/>
      <c r="N173" s="51"/>
      <c r="O173" s="382"/>
      <c r="P173" s="22"/>
    </row>
    <row r="174" spans="1:16" x14ac:dyDescent="0.2">
      <c r="A174" s="385"/>
      <c r="B174" s="51"/>
      <c r="C174" s="138"/>
      <c r="D174" s="135"/>
      <c r="E174" s="137"/>
      <c r="F174" s="77" t="s">
        <v>44</v>
      </c>
      <c r="G174" s="159"/>
      <c r="H174" s="78">
        <f>'Model Engine'!O56</f>
        <v>0</v>
      </c>
      <c r="I174" s="356" t="str" cm="1">
        <f t="array" ref="I174">IF(AND(E174&gt;0,$E$72={"Consolidated Consumption"}),"You have indicated a preference to record consolidated fuel data, please ensure you don’t double count.","")</f>
        <v/>
      </c>
      <c r="J174" s="51"/>
      <c r="K174" s="51"/>
      <c r="L174" s="51"/>
      <c r="M174" s="51"/>
      <c r="N174" s="51"/>
      <c r="O174" s="382"/>
      <c r="P174" s="22"/>
    </row>
    <row r="175" spans="1:16" x14ac:dyDescent="0.2">
      <c r="A175" s="385"/>
      <c r="B175" s="51"/>
      <c r="C175" s="138"/>
      <c r="D175" s="135"/>
      <c r="E175" s="137"/>
      <c r="F175" s="77" t="s">
        <v>44</v>
      </c>
      <c r="G175" s="159"/>
      <c r="H175" s="78">
        <f>'Model Engine'!O57</f>
        <v>0</v>
      </c>
      <c r="I175" s="356" t="str" cm="1">
        <f t="array" ref="I175">IF(AND(E175&gt;0,$E$72={"Consolidated Consumption"}),"You have indicated a preference to record consolidated fuel data, please ensure you don’t double count.","")</f>
        <v/>
      </c>
      <c r="J175" s="51"/>
      <c r="K175" s="51"/>
      <c r="L175" s="51"/>
      <c r="M175" s="51"/>
      <c r="N175" s="51"/>
      <c r="O175" s="382"/>
      <c r="P175" s="22"/>
    </row>
    <row r="176" spans="1:16" x14ac:dyDescent="0.2">
      <c r="A176" s="385"/>
      <c r="B176" s="51"/>
      <c r="C176" s="138"/>
      <c r="D176" s="135"/>
      <c r="E176" s="137"/>
      <c r="F176" s="77" t="s">
        <v>44</v>
      </c>
      <c r="G176" s="139"/>
      <c r="H176" s="78">
        <f>'Model Engine'!O58</f>
        <v>0</v>
      </c>
      <c r="I176" s="51"/>
      <c r="J176" s="51"/>
      <c r="K176" s="51"/>
      <c r="L176" s="51"/>
      <c r="M176" s="51"/>
      <c r="N176" s="51"/>
      <c r="O176" s="382"/>
      <c r="P176" s="22"/>
    </row>
    <row r="177" spans="1:16" ht="13.5" thickBot="1" x14ac:dyDescent="0.25">
      <c r="A177" s="385"/>
      <c r="B177" s="51"/>
      <c r="C177" s="138"/>
      <c r="D177" s="135"/>
      <c r="E177" s="137"/>
      <c r="F177" s="83" t="s">
        <v>44</v>
      </c>
      <c r="G177" s="139"/>
      <c r="H177" s="78">
        <f>'Model Engine'!O59</f>
        <v>0</v>
      </c>
      <c r="I177" s="51"/>
      <c r="J177" s="51"/>
      <c r="K177" s="51"/>
      <c r="L177" s="51"/>
      <c r="M177" s="51"/>
      <c r="N177" s="51"/>
      <c r="O177" s="382"/>
      <c r="P177" s="22"/>
    </row>
    <row r="178" spans="1:16" ht="13.5" thickBot="1" x14ac:dyDescent="0.25">
      <c r="A178" s="385"/>
      <c r="B178" s="51"/>
      <c r="C178" s="94" t="s">
        <v>186</v>
      </c>
      <c r="D178" s="95">
        <f>SUM(D154:D177)</f>
        <v>0</v>
      </c>
      <c r="E178" s="82">
        <f>SUM(E160:E177)+E157+E158</f>
        <v>0</v>
      </c>
      <c r="F178" s="398" t="s">
        <v>44</v>
      </c>
      <c r="G178" s="96"/>
      <c r="H178" s="97">
        <f>SUM(H154:H177)</f>
        <v>0</v>
      </c>
      <c r="I178" s="51"/>
      <c r="J178" s="51"/>
      <c r="K178" s="51"/>
      <c r="L178" s="51"/>
      <c r="M178" s="51"/>
      <c r="N178" s="51"/>
      <c r="O178" s="382"/>
      <c r="P178" s="22"/>
    </row>
    <row r="179" spans="1:16" x14ac:dyDescent="0.2">
      <c r="A179" s="385"/>
      <c r="B179" s="51"/>
      <c r="C179" s="356"/>
      <c r="D179" s="51"/>
      <c r="E179" s="51"/>
      <c r="F179" s="51"/>
      <c r="G179" s="51"/>
      <c r="H179" s="51"/>
      <c r="I179" s="51"/>
      <c r="J179" s="472" t="s">
        <v>291</v>
      </c>
      <c r="K179" s="472"/>
      <c r="L179" s="155"/>
      <c r="M179" s="51"/>
      <c r="N179" s="51"/>
      <c r="O179" s="382"/>
      <c r="P179" s="22"/>
    </row>
    <row r="180" spans="1:16" s="101" customFormat="1" ht="22.9" customHeight="1" x14ac:dyDescent="0.2">
      <c r="A180" s="379"/>
      <c r="B180" s="98"/>
      <c r="C180" s="99" t="s">
        <v>100</v>
      </c>
      <c r="D180" s="99"/>
      <c r="E180" s="99"/>
      <c r="F180" s="99"/>
      <c r="G180" s="99"/>
      <c r="H180" s="99"/>
      <c r="I180" s="99"/>
      <c r="J180" s="99"/>
      <c r="K180" s="99"/>
      <c r="L180" s="99"/>
      <c r="M180" s="99"/>
      <c r="N180" s="99"/>
      <c r="O180" s="380"/>
      <c r="P180" s="100"/>
    </row>
    <row r="181" spans="1:16" s="28" customFormat="1" ht="18.95" customHeight="1" x14ac:dyDescent="0.25">
      <c r="A181" s="381"/>
      <c r="B181" s="102"/>
      <c r="C181" s="103" t="s">
        <v>93</v>
      </c>
      <c r="D181" s="104"/>
      <c r="E181" s="70"/>
      <c r="F181" s="70"/>
      <c r="G181" s="70"/>
      <c r="H181" s="70"/>
      <c r="I181" s="70"/>
      <c r="J181" s="70"/>
      <c r="K181" s="70"/>
      <c r="L181" s="70"/>
      <c r="M181" s="70"/>
      <c r="N181" s="70"/>
      <c r="O181" s="382"/>
      <c r="P181" s="47"/>
    </row>
    <row r="182" spans="1:16" s="28" customFormat="1" ht="81.599999999999994" customHeight="1" thickBot="1" x14ac:dyDescent="0.3">
      <c r="A182" s="381"/>
      <c r="B182" s="70"/>
      <c r="C182" s="485" t="s">
        <v>375</v>
      </c>
      <c r="D182" s="485"/>
      <c r="E182" s="485"/>
      <c r="F182" s="486"/>
      <c r="G182" s="486"/>
      <c r="H182" s="70"/>
      <c r="I182" s="70"/>
      <c r="J182" s="70"/>
      <c r="K182" s="70"/>
      <c r="L182" s="70"/>
      <c r="M182" s="70"/>
      <c r="N182" s="70"/>
      <c r="O182" s="382"/>
      <c r="P182" s="47"/>
    </row>
    <row r="183" spans="1:16" x14ac:dyDescent="0.2">
      <c r="A183" s="385"/>
      <c r="B183" s="51"/>
      <c r="C183" s="86" t="s">
        <v>210</v>
      </c>
      <c r="D183" s="87" t="s">
        <v>211</v>
      </c>
      <c r="E183" s="389" t="s">
        <v>250</v>
      </c>
      <c r="F183" s="51"/>
      <c r="G183" s="51"/>
      <c r="H183" s="51"/>
      <c r="I183" s="51"/>
      <c r="J183" s="51"/>
      <c r="K183" s="51"/>
      <c r="L183" s="51"/>
      <c r="M183" s="51"/>
      <c r="N183" s="51"/>
      <c r="O183" s="386"/>
      <c r="P183" s="22"/>
    </row>
    <row r="184" spans="1:16" x14ac:dyDescent="0.2">
      <c r="A184" s="385"/>
      <c r="B184" s="51"/>
      <c r="C184" s="392"/>
      <c r="D184" s="135"/>
      <c r="E184" s="78">
        <f>'Model Engine'!M60</f>
        <v>0</v>
      </c>
      <c r="F184" s="51"/>
      <c r="G184" s="51"/>
      <c r="H184" s="51"/>
      <c r="I184" s="51"/>
      <c r="J184" s="51"/>
      <c r="K184" s="51"/>
      <c r="L184" s="51"/>
      <c r="M184" s="51"/>
      <c r="N184" s="51"/>
      <c r="O184" s="386"/>
      <c r="P184" s="22"/>
    </row>
    <row r="185" spans="1:16" x14ac:dyDescent="0.2">
      <c r="A185" s="385"/>
      <c r="B185" s="51"/>
      <c r="C185" s="392"/>
      <c r="D185" s="135"/>
      <c r="E185" s="78">
        <f>'Model Engine'!M61</f>
        <v>0</v>
      </c>
      <c r="F185" s="51"/>
      <c r="G185" s="51"/>
      <c r="H185" s="51"/>
      <c r="I185" s="51"/>
      <c r="J185" s="51"/>
      <c r="K185" s="51"/>
      <c r="L185" s="51"/>
      <c r="M185" s="51"/>
      <c r="N185" s="51"/>
      <c r="O185" s="386"/>
      <c r="P185" s="22"/>
    </row>
    <row r="186" spans="1:16" x14ac:dyDescent="0.2">
      <c r="A186" s="385"/>
      <c r="B186" s="51"/>
      <c r="C186" s="392"/>
      <c r="D186" s="135"/>
      <c r="E186" s="78">
        <f>'Model Engine'!M62</f>
        <v>0</v>
      </c>
      <c r="F186" s="51"/>
      <c r="G186" s="51"/>
      <c r="H186" s="51"/>
      <c r="I186" s="51"/>
      <c r="J186" s="51"/>
      <c r="K186" s="51"/>
      <c r="L186" s="51"/>
      <c r="M186" s="51"/>
      <c r="N186" s="51"/>
      <c r="O186" s="386"/>
      <c r="P186" s="22"/>
    </row>
    <row r="187" spans="1:16" x14ac:dyDescent="0.2">
      <c r="A187" s="385"/>
      <c r="B187" s="51"/>
      <c r="C187" s="392"/>
      <c r="D187" s="135"/>
      <c r="E187" s="78">
        <f>'Model Engine'!M63</f>
        <v>0</v>
      </c>
      <c r="F187" s="51"/>
      <c r="G187" s="51"/>
      <c r="H187" s="51"/>
      <c r="I187" s="51"/>
      <c r="J187" s="51"/>
      <c r="K187" s="51"/>
      <c r="L187" s="51"/>
      <c r="M187" s="51"/>
      <c r="N187" s="51"/>
      <c r="O187" s="386"/>
      <c r="P187" s="22"/>
    </row>
    <row r="188" spans="1:16" x14ac:dyDescent="0.2">
      <c r="A188" s="385"/>
      <c r="B188" s="51"/>
      <c r="C188" s="392"/>
      <c r="D188" s="135"/>
      <c r="E188" s="78">
        <f>'Model Engine'!M64</f>
        <v>0</v>
      </c>
      <c r="F188" s="51"/>
      <c r="G188" s="51"/>
      <c r="H188" s="51"/>
      <c r="I188" s="51"/>
      <c r="J188" s="51"/>
      <c r="K188" s="51"/>
      <c r="L188" s="51"/>
      <c r="M188" s="51"/>
      <c r="N188" s="51"/>
      <c r="O188" s="386"/>
      <c r="P188" s="22"/>
    </row>
    <row r="189" spans="1:16" x14ac:dyDescent="0.2">
      <c r="A189" s="385"/>
      <c r="B189" s="51"/>
      <c r="C189" s="392"/>
      <c r="D189" s="135"/>
      <c r="E189" s="78">
        <f>'Model Engine'!M65</f>
        <v>0</v>
      </c>
      <c r="F189" s="51"/>
      <c r="G189" s="51"/>
      <c r="H189" s="51"/>
      <c r="I189" s="51"/>
      <c r="J189" s="51"/>
      <c r="K189" s="51"/>
      <c r="L189" s="51"/>
      <c r="M189" s="51"/>
      <c r="N189" s="51"/>
      <c r="O189" s="386"/>
      <c r="P189" s="22"/>
    </row>
    <row r="190" spans="1:16" x14ac:dyDescent="0.2">
      <c r="A190" s="385"/>
      <c r="B190" s="51"/>
      <c r="C190" s="392"/>
      <c r="D190" s="135"/>
      <c r="E190" s="78">
        <f>'Model Engine'!M66</f>
        <v>0</v>
      </c>
      <c r="F190" s="51"/>
      <c r="G190" s="51"/>
      <c r="H190" s="51"/>
      <c r="I190" s="51"/>
      <c r="J190" s="51"/>
      <c r="K190" s="51"/>
      <c r="L190" s="51"/>
      <c r="M190" s="51"/>
      <c r="N190" s="51"/>
      <c r="O190" s="386"/>
      <c r="P190" s="22"/>
    </row>
    <row r="191" spans="1:16" x14ac:dyDescent="0.2">
      <c r="A191" s="385"/>
      <c r="B191" s="51"/>
      <c r="C191" s="392"/>
      <c r="D191" s="135"/>
      <c r="E191" s="78">
        <f>'Model Engine'!M67</f>
        <v>0</v>
      </c>
      <c r="F191" s="51"/>
      <c r="G191" s="51"/>
      <c r="H191" s="51"/>
      <c r="I191" s="51"/>
      <c r="J191" s="51"/>
      <c r="K191" s="51"/>
      <c r="L191" s="51"/>
      <c r="M191" s="51"/>
      <c r="N191" s="51"/>
      <c r="O191" s="386"/>
      <c r="P191" s="22"/>
    </row>
    <row r="192" spans="1:16" ht="13.5" thickBot="1" x14ac:dyDescent="0.25">
      <c r="A192" s="385"/>
      <c r="B192" s="51"/>
      <c r="C192" s="399" t="s">
        <v>186</v>
      </c>
      <c r="D192" s="88">
        <f>SUM(D184:D191)</f>
        <v>0</v>
      </c>
      <c r="E192" s="391">
        <f>SUM(E184:E191)</f>
        <v>0</v>
      </c>
      <c r="F192" s="51"/>
      <c r="G192" s="51"/>
      <c r="H192" s="51"/>
      <c r="I192" s="51"/>
      <c r="J192" s="51"/>
      <c r="K192" s="51"/>
      <c r="L192" s="51"/>
      <c r="M192" s="51"/>
      <c r="N192" s="51"/>
      <c r="O192" s="386"/>
      <c r="P192" s="22"/>
    </row>
    <row r="193" spans="1:16" x14ac:dyDescent="0.2">
      <c r="A193" s="385"/>
      <c r="B193" s="51"/>
      <c r="C193" s="51"/>
      <c r="D193" s="51"/>
      <c r="E193" s="51"/>
      <c r="F193" s="51"/>
      <c r="G193" s="51"/>
      <c r="H193" s="51"/>
      <c r="I193" s="51"/>
      <c r="J193" s="51"/>
      <c r="K193" s="51"/>
      <c r="L193" s="51"/>
      <c r="M193" s="51"/>
      <c r="N193" s="51"/>
      <c r="O193" s="386"/>
      <c r="P193" s="22"/>
    </row>
    <row r="194" spans="1:16" s="101" customFormat="1" ht="22.9" customHeight="1" x14ac:dyDescent="0.2">
      <c r="A194" s="379"/>
      <c r="B194" s="98"/>
      <c r="C194" s="99" t="s">
        <v>101</v>
      </c>
      <c r="D194" s="99"/>
      <c r="E194" s="99"/>
      <c r="F194" s="99"/>
      <c r="G194" s="99"/>
      <c r="H194" s="99"/>
      <c r="I194" s="99"/>
      <c r="J194" s="99"/>
      <c r="K194" s="99"/>
      <c r="L194" s="99"/>
      <c r="M194" s="99"/>
      <c r="N194" s="99"/>
      <c r="O194" s="380"/>
      <c r="P194" s="100"/>
    </row>
    <row r="195" spans="1:16" ht="19.5" customHeight="1" x14ac:dyDescent="0.2">
      <c r="A195" s="385"/>
      <c r="B195" s="51"/>
      <c r="C195" s="484" t="s">
        <v>95</v>
      </c>
      <c r="D195" s="471"/>
      <c r="E195" s="471"/>
      <c r="F195" s="471"/>
      <c r="G195" s="51"/>
      <c r="H195" s="51"/>
      <c r="I195" s="51"/>
      <c r="J195" s="51"/>
      <c r="K195" s="51"/>
      <c r="L195" s="51"/>
      <c r="M195" s="51"/>
      <c r="N195" s="51"/>
      <c r="O195" s="386"/>
      <c r="P195" s="22"/>
    </row>
    <row r="196" spans="1:16" s="28" customFormat="1" ht="126.6" customHeight="1" thickBot="1" x14ac:dyDescent="0.3">
      <c r="A196" s="381"/>
      <c r="B196" s="70"/>
      <c r="C196" s="486" t="s">
        <v>372</v>
      </c>
      <c r="D196" s="486"/>
      <c r="E196" s="486"/>
      <c r="F196" s="486"/>
      <c r="G196" s="486"/>
      <c r="H196" s="70"/>
      <c r="I196" s="70"/>
      <c r="J196" s="70"/>
      <c r="K196" s="70"/>
      <c r="L196" s="70"/>
      <c r="M196" s="70"/>
      <c r="N196" s="70"/>
      <c r="O196" s="382"/>
      <c r="P196" s="47"/>
    </row>
    <row r="197" spans="1:16" ht="27" x14ac:dyDescent="0.2">
      <c r="A197" s="385"/>
      <c r="B197" s="51"/>
      <c r="C197" s="73" t="s">
        <v>96</v>
      </c>
      <c r="D197" s="55" t="s">
        <v>373</v>
      </c>
      <c r="E197" s="56" t="s">
        <v>290</v>
      </c>
      <c r="F197" s="109"/>
      <c r="G197" s="492" t="s">
        <v>213</v>
      </c>
      <c r="H197" s="493"/>
      <c r="I197" s="493"/>
      <c r="J197" s="393"/>
      <c r="K197" s="393"/>
      <c r="L197" s="394" t="s">
        <v>192</v>
      </c>
      <c r="M197" s="494" t="s">
        <v>257</v>
      </c>
      <c r="N197" s="495"/>
      <c r="O197" s="386"/>
      <c r="P197" s="22"/>
    </row>
    <row r="198" spans="1:16" x14ac:dyDescent="0.2">
      <c r="A198" s="385"/>
      <c r="B198" s="51"/>
      <c r="C198" s="59" t="s">
        <v>219</v>
      </c>
      <c r="D198" s="61">
        <f>M198</f>
        <v>0</v>
      </c>
      <c r="E198" s="89" t="str">
        <f>IF(ISNA(VLOOKUP(C198,'Static Data and Feed sheet'!$AA$6:$AB$14,2,)),"",(VLOOKUP(C198,'Static Data and Feed sheet'!$AA$6:$AB$14,2,)))</f>
        <v>Scope 3</v>
      </c>
      <c r="F198" s="109"/>
      <c r="G198" s="496" t="s">
        <v>216</v>
      </c>
      <c r="H198" s="497"/>
      <c r="I198" s="497"/>
      <c r="J198" s="361"/>
      <c r="K198" s="362" t="s">
        <v>219</v>
      </c>
      <c r="L198" s="143">
        <v>0</v>
      </c>
      <c r="M198" s="480">
        <f>'Model Engine'!M71</f>
        <v>0</v>
      </c>
      <c r="N198" s="481"/>
      <c r="O198" s="386"/>
      <c r="P198" s="22"/>
    </row>
    <row r="199" spans="1:16" x14ac:dyDescent="0.2">
      <c r="A199" s="385"/>
      <c r="B199" s="51"/>
      <c r="C199" s="59" t="s">
        <v>263</v>
      </c>
      <c r="D199" s="61">
        <f>M199</f>
        <v>0</v>
      </c>
      <c r="E199" s="89" t="str">
        <f>IF(ISNA(VLOOKUP(C199,'Static Data and Feed sheet'!$AA$6:$AB$14,2,)),"",(VLOOKUP(C199,'Static Data and Feed sheet'!$AA$6:$AB$14,2,)))</f>
        <v>Scope 3</v>
      </c>
      <c r="F199" s="109"/>
      <c r="G199" s="487" t="s">
        <v>214</v>
      </c>
      <c r="H199" s="488"/>
      <c r="I199" s="489"/>
      <c r="J199" s="361"/>
      <c r="K199" s="362" t="s">
        <v>4</v>
      </c>
      <c r="L199" s="143">
        <v>0</v>
      </c>
      <c r="M199" s="480">
        <f>'Model Engine'!M72</f>
        <v>0</v>
      </c>
      <c r="N199" s="481"/>
      <c r="O199" s="386"/>
      <c r="P199" s="22"/>
    </row>
    <row r="200" spans="1:16" x14ac:dyDescent="0.2">
      <c r="A200" s="385"/>
      <c r="B200" s="51"/>
      <c r="C200" s="59" t="s">
        <v>218</v>
      </c>
      <c r="D200" s="61">
        <f>M200</f>
        <v>0</v>
      </c>
      <c r="E200" s="89" t="str">
        <f>IF(ISNA(VLOOKUP(C200,'Static Data and Feed sheet'!$AA$6:$AB$14,2,)),"",(VLOOKUP(C200,'Static Data and Feed sheet'!$AA$6:$AB$14,2,)))</f>
        <v>Scope 3</v>
      </c>
      <c r="F200" s="109"/>
      <c r="G200" s="474" t="s">
        <v>214</v>
      </c>
      <c r="H200" s="475"/>
      <c r="I200" s="476"/>
      <c r="J200" s="361"/>
      <c r="K200" s="362" t="s">
        <v>218</v>
      </c>
      <c r="L200" s="143">
        <v>0</v>
      </c>
      <c r="M200" s="480">
        <f>'Model Engine'!M73</f>
        <v>0</v>
      </c>
      <c r="N200" s="481"/>
      <c r="O200" s="386"/>
      <c r="P200" s="22"/>
    </row>
    <row r="201" spans="1:16" ht="13.5" thickBot="1" x14ac:dyDescent="0.25">
      <c r="A201" s="385"/>
      <c r="B201" s="51"/>
      <c r="C201" s="59" t="s">
        <v>322</v>
      </c>
      <c r="D201" s="61">
        <f>M201</f>
        <v>0</v>
      </c>
      <c r="E201" s="89" t="str">
        <f>IF(ISNA(VLOOKUP(C201,'Static Data and Feed sheet'!$AA$6:$AB$14,2,)),"",(VLOOKUP(C201,'Static Data and Feed sheet'!$AA$6:$AB$14,2,)))</f>
        <v>Scope 3</v>
      </c>
      <c r="F201" s="109"/>
      <c r="G201" s="490" t="s">
        <v>215</v>
      </c>
      <c r="H201" s="491"/>
      <c r="I201" s="491"/>
      <c r="J201" s="395"/>
      <c r="K201" s="396" t="s">
        <v>53</v>
      </c>
      <c r="L201" s="397"/>
      <c r="M201" s="482">
        <f>'Model Engine'!M74</f>
        <v>0</v>
      </c>
      <c r="N201" s="483"/>
      <c r="O201" s="386"/>
      <c r="P201" s="22"/>
    </row>
    <row r="202" spans="1:16" x14ac:dyDescent="0.2">
      <c r="A202" s="385"/>
      <c r="B202" s="51"/>
      <c r="C202" s="59" t="s">
        <v>209</v>
      </c>
      <c r="D202" s="144"/>
      <c r="E202" s="89" t="str">
        <f>IF(ISNA(VLOOKUP(C202,'Static Data and Feed sheet'!$AA$6:$AB$14,2,)),"",(VLOOKUP(C202,'Static Data and Feed sheet'!$AA$6:$AB$14,2,)))</f>
        <v>Offset</v>
      </c>
      <c r="F202" s="109"/>
      <c r="G202" s="51"/>
      <c r="H202" s="51"/>
      <c r="I202" s="51"/>
      <c r="J202" s="51"/>
      <c r="K202" s="51"/>
      <c r="L202" s="51"/>
      <c r="M202" s="51"/>
      <c r="N202" s="51"/>
      <c r="O202" s="386"/>
      <c r="P202" s="22"/>
    </row>
    <row r="203" spans="1:16" x14ac:dyDescent="0.2">
      <c r="A203" s="385"/>
      <c r="B203" s="51"/>
      <c r="C203" s="59" t="s">
        <v>205</v>
      </c>
      <c r="D203" s="144"/>
      <c r="E203" s="89" t="str">
        <f>IF(ISNA(VLOOKUP(C203,'Static Data and Feed sheet'!$AA$6:$AB$14,2,)),"",(VLOOKUP(C203,'Static Data and Feed sheet'!$AA$6:$AB$14,2,)))</f>
        <v>Offset</v>
      </c>
      <c r="F203" s="109"/>
      <c r="G203" s="51"/>
      <c r="H203" s="51"/>
      <c r="I203" s="51"/>
      <c r="J203" s="51"/>
      <c r="K203" s="51"/>
      <c r="L203" s="51"/>
      <c r="M203" s="51"/>
      <c r="N203" s="51"/>
      <c r="O203" s="386"/>
      <c r="P203" s="22"/>
    </row>
    <row r="204" spans="1:16" ht="13.15" customHeight="1" x14ac:dyDescent="0.2">
      <c r="A204" s="385"/>
      <c r="B204" s="51"/>
      <c r="C204" s="138" t="s">
        <v>313</v>
      </c>
      <c r="D204" s="144"/>
      <c r="E204" s="160" t="s">
        <v>226</v>
      </c>
      <c r="F204" s="109"/>
      <c r="G204" s="498" t="s">
        <v>377</v>
      </c>
      <c r="H204" s="498"/>
      <c r="I204" s="498"/>
      <c r="J204" s="498"/>
      <c r="K204" s="51"/>
      <c r="L204" s="51"/>
      <c r="M204" s="51"/>
      <c r="N204" s="51"/>
      <c r="O204" s="386"/>
      <c r="P204" s="22"/>
    </row>
    <row r="205" spans="1:16" ht="13.15" customHeight="1" x14ac:dyDescent="0.2">
      <c r="A205" s="385"/>
      <c r="B205" s="51"/>
      <c r="C205" s="138" t="s">
        <v>313</v>
      </c>
      <c r="D205" s="144"/>
      <c r="E205" s="160" t="str">
        <f>IF(ISNA(VLOOKUP(C205,'Static Data and Feed sheet'!$AA$6:$AB$14,2,)),"",(VLOOKUP(C205,'Static Data and Feed sheet'!$AA$6:$AB$14,2,)))</f>
        <v/>
      </c>
      <c r="F205" s="109"/>
      <c r="G205" s="498"/>
      <c r="H205" s="498"/>
      <c r="I205" s="498"/>
      <c r="J205" s="498"/>
      <c r="K205" s="51"/>
      <c r="L205" s="51"/>
      <c r="M205" s="51"/>
      <c r="N205" s="51"/>
      <c r="O205" s="386"/>
      <c r="P205" s="22"/>
    </row>
    <row r="206" spans="1:16" ht="13.15" customHeight="1" x14ac:dyDescent="0.2">
      <c r="A206" s="385"/>
      <c r="B206" s="51"/>
      <c r="C206" s="138" t="s">
        <v>313</v>
      </c>
      <c r="D206" s="145"/>
      <c r="E206" s="160" t="str">
        <f>IF(ISNA(VLOOKUP(C206,'Static Data and Feed sheet'!$AA$6:$AB$14,2,)),"",(VLOOKUP(C206,'Static Data and Feed sheet'!$AA$6:$AB$14,2,)))</f>
        <v/>
      </c>
      <c r="F206" s="109"/>
      <c r="G206" s="498"/>
      <c r="H206" s="498"/>
      <c r="I206" s="498"/>
      <c r="J206" s="498"/>
      <c r="K206" s="51"/>
      <c r="L206" s="51"/>
      <c r="M206" s="51"/>
      <c r="N206" s="51"/>
      <c r="O206" s="386"/>
      <c r="P206" s="22"/>
    </row>
    <row r="207" spans="1:16" ht="13.15" customHeight="1" x14ac:dyDescent="0.2">
      <c r="A207" s="385"/>
      <c r="B207" s="51"/>
      <c r="C207" s="138" t="s">
        <v>313</v>
      </c>
      <c r="D207" s="145"/>
      <c r="E207" s="160" t="str">
        <f>IF(ISNA(VLOOKUP(C207,'Static Data and Feed sheet'!$AA$6:$AB$14,2,)),"",(VLOOKUP(C207,'Static Data and Feed sheet'!$AA$6:$AB$14,2,)))</f>
        <v/>
      </c>
      <c r="F207" s="109"/>
      <c r="G207" s="498"/>
      <c r="H207" s="498"/>
      <c r="I207" s="498"/>
      <c r="J207" s="498"/>
      <c r="K207" s="51"/>
      <c r="L207" s="51"/>
      <c r="M207" s="51"/>
      <c r="N207" s="51"/>
      <c r="O207" s="386"/>
      <c r="P207" s="22"/>
    </row>
    <row r="208" spans="1:16" ht="13.5" thickBot="1" x14ac:dyDescent="0.25">
      <c r="A208" s="388"/>
      <c r="B208" s="51"/>
      <c r="C208" s="90" t="s">
        <v>61</v>
      </c>
      <c r="D208" s="63">
        <f>SUM(D198:D207)</f>
        <v>0</v>
      </c>
      <c r="E208" s="92"/>
      <c r="F208" s="109"/>
      <c r="G208" s="51"/>
      <c r="H208" s="51"/>
      <c r="I208" s="51"/>
      <c r="J208" s="51"/>
      <c r="K208" s="51"/>
      <c r="L208" s="51"/>
      <c r="M208" s="51"/>
      <c r="N208" s="51"/>
      <c r="O208" s="386"/>
      <c r="P208" s="22"/>
    </row>
    <row r="209" spans="1:16" x14ac:dyDescent="0.2">
      <c r="A209" s="400"/>
      <c r="B209" s="51"/>
      <c r="C209" s="51"/>
      <c r="D209" s="51"/>
      <c r="E209" s="51"/>
      <c r="F209" s="51"/>
      <c r="G209" s="51"/>
      <c r="H209" s="51"/>
      <c r="I209" s="51"/>
      <c r="J209" s="51"/>
      <c r="K209" s="51"/>
      <c r="L209" s="51"/>
      <c r="M209" s="51"/>
      <c r="N209" s="51"/>
      <c r="O209" s="51"/>
      <c r="P209" s="22"/>
    </row>
    <row r="210" spans="1:16" x14ac:dyDescent="0.2">
      <c r="B210" s="106"/>
      <c r="C210" s="106"/>
      <c r="D210" s="106"/>
      <c r="E210" s="106"/>
      <c r="F210" s="106"/>
      <c r="G210" s="106"/>
      <c r="H210" s="106"/>
      <c r="I210" s="106"/>
      <c r="J210" s="106"/>
      <c r="K210" s="106"/>
      <c r="L210" s="106"/>
      <c r="M210" s="106"/>
      <c r="N210" s="106"/>
      <c r="O210" s="106"/>
    </row>
  </sheetData>
  <sheetProtection algorithmName="SHA-512" hashValue="JGoyuqXMoG7IhxTyk3XjT74p0/VvIR1eMWb05tHRSQJCUMgXWOYIVNTZizL97WJ+XHB8iMGgmskdWQKpAOYmCw==" saltValue="XmUowC+pcIXvbW6QTlPu0A==" spinCount="100000" sheet="1" selectLockedCells="1"/>
  <mergeCells count="52">
    <mergeCell ref="G118:I118"/>
    <mergeCell ref="C152:H152"/>
    <mergeCell ref="A1:O1"/>
    <mergeCell ref="B2:O2"/>
    <mergeCell ref="C15:I15"/>
    <mergeCell ref="M114:N114"/>
    <mergeCell ref="D16:H16"/>
    <mergeCell ref="I16:L16"/>
    <mergeCell ref="C42:F42"/>
    <mergeCell ref="C44:F44"/>
    <mergeCell ref="C43:M43"/>
    <mergeCell ref="C72:D73"/>
    <mergeCell ref="G204:J207"/>
    <mergeCell ref="C45:O45"/>
    <mergeCell ref="J155:L155"/>
    <mergeCell ref="K71:L71"/>
    <mergeCell ref="J74:L74"/>
    <mergeCell ref="C196:G196"/>
    <mergeCell ref="C113:G113"/>
    <mergeCell ref="C130:J130"/>
    <mergeCell ref="C182:G182"/>
    <mergeCell ref="C195:F195"/>
    <mergeCell ref="G114:I114"/>
    <mergeCell ref="G115:I115"/>
    <mergeCell ref="F72:G73"/>
    <mergeCell ref="E72:E73"/>
    <mergeCell ref="C49:J49"/>
    <mergeCell ref="C71:H71"/>
    <mergeCell ref="G201:I201"/>
    <mergeCell ref="M201:N201"/>
    <mergeCell ref="G197:I197"/>
    <mergeCell ref="M197:N197"/>
    <mergeCell ref="G198:I198"/>
    <mergeCell ref="M198:N198"/>
    <mergeCell ref="G199:I199"/>
    <mergeCell ref="M199:N199"/>
    <mergeCell ref="J163:K163"/>
    <mergeCell ref="J179:K179"/>
    <mergeCell ref="J96:K96"/>
    <mergeCell ref="F153:G154"/>
    <mergeCell ref="G200:I200"/>
    <mergeCell ref="K152:L152"/>
    <mergeCell ref="B127:O127"/>
    <mergeCell ref="M116:N116"/>
    <mergeCell ref="M117:N117"/>
    <mergeCell ref="M118:N118"/>
    <mergeCell ref="M200:N200"/>
    <mergeCell ref="M115:N115"/>
    <mergeCell ref="C112:F112"/>
    <mergeCell ref="C99:G99"/>
    <mergeCell ref="G116:I116"/>
    <mergeCell ref="G117:I117"/>
  </mergeCells>
  <phoneticPr fontId="10" type="noConversion"/>
  <dataValidations count="3">
    <dataValidation type="whole" allowBlank="1" showInputMessage="1" showErrorMessage="1" sqref="C44" xr:uid="{4E196025-9763-4DEF-93D6-2286B2734B7C}">
      <formula1>0</formula1>
      <formula2>100000000000000</formula2>
    </dataValidation>
    <dataValidation type="decimal" allowBlank="1" showInputMessage="1" showErrorMessage="1" sqref="E101:E109 E184:E191" xr:uid="{34F778AF-87EA-4288-8A94-6ED9D1ADA219}">
      <formula1>0.1</formula1>
      <formula2>100000000</formula2>
    </dataValidation>
    <dataValidation type="decimal" allowBlank="1" showInputMessage="1" showErrorMessage="1" sqref="D179 E79:E94 E74 E77 E155 E160:E177 E158" xr:uid="{81881DBD-2DBC-4CFC-ACCD-D9C231C6D80C}">
      <formula1>0</formula1>
      <formula2>100000000000</formula2>
    </dataValidation>
  </dataValidations>
  <printOptions horizontalCentered="1" verticalCentered="1"/>
  <pageMargins left="0.23622047244094491" right="0.23622047244094491" top="0.74803149606299213" bottom="0.74803149606299213" header="0.31496062992125984" footer="0.31496062992125984"/>
  <pageSetup paperSize="8" scale="39" fitToHeight="2" orientation="portrait" r:id="rId1"/>
  <rowBreaks count="1" manualBreakCount="1">
    <brk id="96" max="14"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B684F0E8-638E-47B4-9082-16308A513C94}">
          <x14:formula1>
            <xm:f>'Static Data and Feed sheet'!$P$6:$P$9</xm:f>
          </x14:formula1>
          <xm:sqref>C11</xm:sqref>
        </x14:dataValidation>
        <x14:dataValidation type="list" operator="greaterThanOrEqual" allowBlank="1" showInputMessage="1" showErrorMessage="1" xr:uid="{315AD376-0F44-435B-BDCD-648A9F308ABB}">
          <x14:formula1>
            <xm:f>'Static Data and Feed sheet'!$T$6:$T$21</xm:f>
          </x14:formula1>
          <xm:sqref>C13</xm:sqref>
        </x14:dataValidation>
        <x14:dataValidation type="list" allowBlank="1" showInputMessage="1" showErrorMessage="1" xr:uid="{C5848E94-7FA6-4781-9C31-DB336D76F02A}">
          <x14:formula1>
            <xm:f>'Static Data and Feed sheet'!$B$6:$B$28</xm:f>
          </x14:formula1>
          <xm:sqref>C40 C37</xm:sqref>
        </x14:dataValidation>
        <x14:dataValidation type="list" allowBlank="1" showInputMessage="1" showErrorMessage="1" xr:uid="{739C1B40-6F91-43EB-A8D3-A5B980DE3A49}">
          <x14:formula1>
            <xm:f>'Static Data and Feed sheet'!$S$6:$S$7</xm:f>
          </x14:formula1>
          <xm:sqref>K18:K33 I19:I34 E18:E34 L26:L34</xm:sqref>
        </x14:dataValidation>
        <x14:dataValidation type="list" allowBlank="1" showInputMessage="1" showErrorMessage="1" xr:uid="{C6331FA4-93EE-498D-9C54-F86620F77870}">
          <x14:formula1>
            <xm:f>'Static Data and Feed sheet'!$V$6:$V$8</xm:f>
          </x14:formula1>
          <xm:sqref>G79:G94 G160:G177 G74</xm:sqref>
        </x14:dataValidation>
        <x14:dataValidation type="list" allowBlank="1" showInputMessage="1" showErrorMessage="1" xr:uid="{AF7E7A56-AE06-4794-AB7C-8881DDE6E965}">
          <x14:formula1>
            <xm:f>'Static Data and Feed sheet'!$X$6:$X$92</xm:f>
          </x14:formula1>
          <xm:sqref>C184:C191 C101:C108</xm:sqref>
        </x14:dataValidation>
        <x14:dataValidation type="list" allowBlank="1" showInputMessage="1" showErrorMessage="1" xr:uid="{C4A0A235-21FD-4BBB-9601-27E536FB0523}">
          <x14:formula1>
            <xm:f>'Static Data and Feed sheet'!$R$6:$R$10</xm:f>
          </x14:formula1>
          <xm:sqref>D18:D34</xm:sqref>
        </x14:dataValidation>
        <x14:dataValidation type="list" allowBlank="1" showInputMessage="1" showErrorMessage="1" xr:uid="{3406B164-32B8-483A-AA8F-1E1DA015D8BD}">
          <x14:formula1>
            <xm:f>'Static Data and Feed sheet'!$U$6:$U$7</xm:f>
          </x14:formula1>
          <xm:sqref>F34:G34</xm:sqref>
        </x14:dataValidation>
        <x14:dataValidation type="list" allowBlank="1" showInputMessage="1" showErrorMessage="1" xr:uid="{E70CE82F-9013-4B6A-859C-4E1FD4099235}">
          <x14:formula1>
            <xm:f>'Static Data and Feed sheet'!$S$6:$S$8</xm:f>
          </x14:formula1>
          <xm:sqref>I18 L18:L25 F18:G33</xm:sqref>
        </x14:dataValidation>
        <x14:dataValidation type="list" allowBlank="1" showInputMessage="1" showErrorMessage="1" xr:uid="{51F55EB0-B851-4A24-97DE-3E21ABC89A50}">
          <x14:formula1>
            <xm:f>'Static Data and Feed sheet'!$V$6:$V$14</xm:f>
          </x14:formula1>
          <xm:sqref>G51:G66 G132:G147</xm:sqref>
        </x14:dataValidation>
        <x14:dataValidation type="list" allowBlank="1" showInputMessage="1" showErrorMessage="1" xr:uid="{77080D98-3D28-4F23-9706-303A73046519}">
          <x14:formula1>
            <xm:f>'Static Data and Feed sheet'!$AD$6:$AD$7</xm:f>
          </x14:formula1>
          <xm:sqref>E72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F1140-C6A8-40A0-9DA6-A8FE3066AD9E}">
  <sheetPr>
    <tabColor rgb="FF002060"/>
    <pageSetUpPr fitToPage="1"/>
  </sheetPr>
  <dimension ref="B2:AE92"/>
  <sheetViews>
    <sheetView workbookViewId="0">
      <selection activeCell="G23" sqref="G23"/>
    </sheetView>
  </sheetViews>
  <sheetFormatPr defaultColWidth="8.85546875" defaultRowHeight="15" x14ac:dyDescent="0.25"/>
  <cols>
    <col min="1" max="1" width="8.85546875" style="200"/>
    <col min="2" max="2" width="20.7109375" style="200" customWidth="1"/>
    <col min="3" max="3" width="18.85546875" style="200" customWidth="1"/>
    <col min="4" max="13" width="15.7109375" style="200" customWidth="1"/>
    <col min="14" max="14" width="20.28515625" style="200" customWidth="1"/>
    <col min="15" max="15" width="15.7109375" style="200" customWidth="1"/>
    <col min="16" max="16" width="22.85546875" style="200" customWidth="1"/>
    <col min="17" max="17" width="34.7109375" style="200" bestFit="1" customWidth="1"/>
    <col min="18" max="18" width="27" style="200" bestFit="1" customWidth="1"/>
    <col min="19" max="19" width="20.7109375" style="200" customWidth="1"/>
    <col min="20" max="20" width="12.28515625" style="200" customWidth="1"/>
    <col min="21" max="21" width="14" style="200" customWidth="1"/>
    <col min="22" max="22" width="13.5703125" style="200" customWidth="1"/>
    <col min="23" max="23" width="24.28515625" style="200" customWidth="1"/>
    <col min="24" max="24" width="33.42578125" style="200" bestFit="1" customWidth="1"/>
    <col min="25" max="25" width="7.7109375" style="200" bestFit="1" customWidth="1"/>
    <col min="26" max="26" width="20.7109375" style="200" customWidth="1"/>
    <col min="27" max="27" width="49.140625" style="200" customWidth="1"/>
    <col min="28" max="28" width="30.7109375" style="200" customWidth="1"/>
    <col min="29" max="29" width="34.7109375" style="200" bestFit="1" customWidth="1"/>
    <col min="30" max="30" width="24.28515625" style="200" customWidth="1"/>
    <col min="31" max="31" width="8.85546875" style="200"/>
    <col min="32" max="32" width="28.140625" style="200" bestFit="1" customWidth="1"/>
    <col min="33" max="16384" width="8.85546875" style="200"/>
  </cols>
  <sheetData>
    <row r="2" spans="2:31" s="285" customFormat="1" ht="30" x14ac:dyDescent="0.25">
      <c r="F2" s="285" t="s">
        <v>299</v>
      </c>
      <c r="G2" s="285" t="s">
        <v>300</v>
      </c>
    </row>
    <row r="3" spans="2:31" s="285" customFormat="1" ht="27.6" customHeight="1" x14ac:dyDescent="0.25">
      <c r="D3" s="520" t="s">
        <v>206</v>
      </c>
      <c r="E3" s="520"/>
      <c r="F3" s="286" t="s">
        <v>292</v>
      </c>
      <c r="G3" s="286" t="s">
        <v>292</v>
      </c>
      <c r="H3" s="286" t="s">
        <v>293</v>
      </c>
      <c r="I3" s="285" t="s">
        <v>292</v>
      </c>
      <c r="J3" s="285" t="s">
        <v>294</v>
      </c>
      <c r="K3" s="285" t="s">
        <v>295</v>
      </c>
      <c r="L3" s="285" t="s">
        <v>294</v>
      </c>
      <c r="M3" s="285" t="s">
        <v>294</v>
      </c>
      <c r="N3" s="285" t="s">
        <v>294</v>
      </c>
      <c r="O3" s="285" t="s">
        <v>294</v>
      </c>
    </row>
    <row r="4" spans="2:31" x14ac:dyDescent="0.25">
      <c r="D4" s="284" t="s">
        <v>306</v>
      </c>
      <c r="E4" s="284" t="s">
        <v>302</v>
      </c>
      <c r="F4" s="284" t="s">
        <v>19</v>
      </c>
      <c r="G4" s="284" t="s">
        <v>20</v>
      </c>
      <c r="H4" s="284" t="s">
        <v>305</v>
      </c>
      <c r="I4" s="284" t="s">
        <v>62</v>
      </c>
      <c r="J4" s="284" t="s">
        <v>264</v>
      </c>
      <c r="K4" s="284" t="s">
        <v>259</v>
      </c>
      <c r="L4" s="284" t="s">
        <v>260</v>
      </c>
      <c r="M4" s="284" t="s">
        <v>261</v>
      </c>
      <c r="N4" s="284" t="s">
        <v>304</v>
      </c>
      <c r="O4" s="284" t="s">
        <v>390</v>
      </c>
    </row>
    <row r="5" spans="2:31" s="285" customFormat="1" ht="55.9" customHeight="1" x14ac:dyDescent="0.25">
      <c r="B5" s="287" t="s">
        <v>22</v>
      </c>
      <c r="C5" s="287" t="s">
        <v>37</v>
      </c>
      <c r="D5" s="287" t="s">
        <v>301</v>
      </c>
      <c r="E5" s="287" t="s">
        <v>302</v>
      </c>
      <c r="F5" s="288" t="s">
        <v>19</v>
      </c>
      <c r="G5" s="288" t="s">
        <v>20</v>
      </c>
      <c r="H5" s="288" t="s">
        <v>303</v>
      </c>
      <c r="I5" s="288" t="s">
        <v>62</v>
      </c>
      <c r="J5" s="288" t="s">
        <v>264</v>
      </c>
      <c r="K5" s="288" t="s">
        <v>259</v>
      </c>
      <c r="L5" s="288" t="s">
        <v>296</v>
      </c>
      <c r="M5" s="288" t="s">
        <v>297</v>
      </c>
      <c r="N5" s="288" t="s">
        <v>389</v>
      </c>
      <c r="O5" s="288" t="s">
        <v>298</v>
      </c>
      <c r="P5" s="287" t="s">
        <v>66</v>
      </c>
      <c r="Q5" s="287" t="s">
        <v>203</v>
      </c>
      <c r="R5" s="287" t="s">
        <v>72</v>
      </c>
      <c r="S5" s="287" t="s">
        <v>41</v>
      </c>
      <c r="T5" s="287" t="s">
        <v>42</v>
      </c>
      <c r="U5" s="287" t="s">
        <v>399</v>
      </c>
      <c r="V5" s="287" t="s">
        <v>258</v>
      </c>
      <c r="W5" s="287" t="s">
        <v>262</v>
      </c>
      <c r="X5" s="287" t="s">
        <v>207</v>
      </c>
      <c r="Y5" s="287" t="s">
        <v>190</v>
      </c>
      <c r="Z5" s="287" t="s">
        <v>191</v>
      </c>
      <c r="AA5" s="287" t="s">
        <v>397</v>
      </c>
      <c r="AB5" s="287" t="s">
        <v>235</v>
      </c>
      <c r="AC5" s="287" t="s">
        <v>217</v>
      </c>
      <c r="AD5" s="287" t="s">
        <v>274</v>
      </c>
    </row>
    <row r="6" spans="2:31" x14ac:dyDescent="0.25">
      <c r="B6" s="289" t="s">
        <v>23</v>
      </c>
      <c r="C6" s="289">
        <v>2007</v>
      </c>
      <c r="D6" s="290">
        <v>0.94244166666666696</v>
      </c>
      <c r="E6" s="290">
        <v>0.96848333333333303</v>
      </c>
      <c r="F6" s="291">
        <v>0.23569999999999999</v>
      </c>
      <c r="G6" s="291">
        <v>0.24540000000000001</v>
      </c>
      <c r="H6" s="291">
        <v>0</v>
      </c>
      <c r="I6" s="292">
        <v>0.46672999999999998</v>
      </c>
      <c r="J6" s="293">
        <v>0.18521000000000001</v>
      </c>
      <c r="K6" s="293">
        <v>0.18521000000000001</v>
      </c>
      <c r="L6" s="293">
        <v>0.18521000000000001</v>
      </c>
      <c r="M6" s="293">
        <v>0.21454999999999999</v>
      </c>
      <c r="N6" s="293">
        <v>0.18939</v>
      </c>
      <c r="O6" s="293">
        <v>0.24682000000000001</v>
      </c>
      <c r="P6" s="289" t="s">
        <v>63</v>
      </c>
      <c r="Q6" s="289" t="s">
        <v>104</v>
      </c>
      <c r="R6" s="289" t="s">
        <v>73</v>
      </c>
      <c r="S6" s="289" t="s">
        <v>39</v>
      </c>
      <c r="T6" s="289">
        <v>1</v>
      </c>
      <c r="U6" s="289" t="s">
        <v>79</v>
      </c>
      <c r="V6" s="294" t="s">
        <v>19</v>
      </c>
      <c r="W6" s="295">
        <v>9.44</v>
      </c>
      <c r="X6" s="296" t="s">
        <v>107</v>
      </c>
      <c r="Y6" s="296" t="s">
        <v>43</v>
      </c>
      <c r="Z6" s="297">
        <v>1</v>
      </c>
      <c r="AA6" s="289" t="s">
        <v>219</v>
      </c>
      <c r="AB6" s="297" t="s">
        <v>226</v>
      </c>
      <c r="AC6" s="289">
        <f>0.149+(0.85*0.272)</f>
        <v>0.38019999999999998</v>
      </c>
      <c r="AD6" s="289" t="s">
        <v>275</v>
      </c>
      <c r="AE6" s="200" t="s">
        <v>221</v>
      </c>
    </row>
    <row r="7" spans="2:31" x14ac:dyDescent="0.25">
      <c r="B7" s="298" t="s">
        <v>24</v>
      </c>
      <c r="C7" s="298">
        <v>2008</v>
      </c>
      <c r="D7" s="299">
        <v>1.0707583333333299</v>
      </c>
      <c r="E7" s="299">
        <v>1.1751083333333301</v>
      </c>
      <c r="F7" s="300">
        <v>0.23569999999999999</v>
      </c>
      <c r="G7" s="300">
        <v>0.24540000000000001</v>
      </c>
      <c r="H7" s="300">
        <v>0</v>
      </c>
      <c r="I7" s="301">
        <v>0.49608000000000002</v>
      </c>
      <c r="J7" s="302">
        <v>0.18521000000000001</v>
      </c>
      <c r="K7" s="302">
        <v>0.18521000000000001</v>
      </c>
      <c r="L7" s="302">
        <v>0.18521000000000001</v>
      </c>
      <c r="M7" s="302">
        <v>0.21454999999999999</v>
      </c>
      <c r="N7" s="302">
        <v>0.18939</v>
      </c>
      <c r="O7" s="302">
        <v>0.24682000000000001</v>
      </c>
      <c r="P7" s="298" t="s">
        <v>64</v>
      </c>
      <c r="Q7" s="298" t="s">
        <v>103</v>
      </c>
      <c r="R7" s="298" t="s">
        <v>74</v>
      </c>
      <c r="S7" s="298" t="s">
        <v>40</v>
      </c>
      <c r="T7" s="298">
        <v>2</v>
      </c>
      <c r="U7" s="298" t="s">
        <v>80</v>
      </c>
      <c r="V7" s="303" t="s">
        <v>20</v>
      </c>
      <c r="W7" s="304">
        <v>10.6</v>
      </c>
      <c r="X7" s="305" t="s">
        <v>108</v>
      </c>
      <c r="Y7" s="305" t="s">
        <v>43</v>
      </c>
      <c r="Z7" s="306">
        <v>25</v>
      </c>
      <c r="AA7" s="298" t="s">
        <v>263</v>
      </c>
      <c r="AB7" s="306" t="s">
        <v>226</v>
      </c>
      <c r="AC7" s="298">
        <v>467.04599999999999</v>
      </c>
      <c r="AD7" s="298" t="s">
        <v>276</v>
      </c>
    </row>
    <row r="8" spans="2:31" x14ac:dyDescent="0.25">
      <c r="B8" s="289" t="s">
        <v>25</v>
      </c>
      <c r="C8" s="289">
        <v>2009</v>
      </c>
      <c r="D8" s="290">
        <v>0.99289585166666705</v>
      </c>
      <c r="E8" s="290">
        <v>1.03929927962806</v>
      </c>
      <c r="F8" s="291">
        <v>0.23569999999999999</v>
      </c>
      <c r="G8" s="291">
        <v>0.24540000000000001</v>
      </c>
      <c r="H8" s="291">
        <v>0</v>
      </c>
      <c r="I8" s="292">
        <v>0.49381000000000003</v>
      </c>
      <c r="J8" s="293">
        <v>0.18521000000000001</v>
      </c>
      <c r="K8" s="293">
        <v>0.18521000000000001</v>
      </c>
      <c r="L8" s="293">
        <v>0.18521000000000001</v>
      </c>
      <c r="M8" s="293">
        <v>0.21454999999999999</v>
      </c>
      <c r="N8" s="293">
        <v>0.18939</v>
      </c>
      <c r="O8" s="293">
        <v>0.24682000000000001</v>
      </c>
      <c r="P8" s="289" t="s">
        <v>65</v>
      </c>
      <c r="Q8" s="289" t="s">
        <v>104</v>
      </c>
      <c r="R8" s="289" t="s">
        <v>75</v>
      </c>
      <c r="S8" s="289" t="s">
        <v>198</v>
      </c>
      <c r="T8" s="289">
        <v>3</v>
      </c>
      <c r="U8" s="289"/>
      <c r="V8" s="294" t="s">
        <v>305</v>
      </c>
      <c r="W8" s="295">
        <v>10.6</v>
      </c>
      <c r="X8" s="296" t="s">
        <v>109</v>
      </c>
      <c r="Y8" s="296" t="s">
        <v>43</v>
      </c>
      <c r="Z8" s="297">
        <v>298</v>
      </c>
      <c r="AA8" s="289" t="s">
        <v>218</v>
      </c>
      <c r="AB8" s="297" t="s">
        <v>226</v>
      </c>
      <c r="AC8" s="289">
        <v>21.353999999999999</v>
      </c>
      <c r="AD8" s="289"/>
    </row>
    <row r="9" spans="2:31" x14ac:dyDescent="0.25">
      <c r="B9" s="298" t="s">
        <v>26</v>
      </c>
      <c r="C9" s="298">
        <v>2010</v>
      </c>
      <c r="D9" s="299">
        <v>1.1690257100000001</v>
      </c>
      <c r="E9" s="299">
        <v>1.1925862749257501</v>
      </c>
      <c r="F9" s="300">
        <v>0.23569999999999999</v>
      </c>
      <c r="G9" s="300">
        <v>0.24540000000000001</v>
      </c>
      <c r="H9" s="300">
        <v>0</v>
      </c>
      <c r="I9" s="301">
        <v>0.48531000000000002</v>
      </c>
      <c r="J9" s="302">
        <v>0.18521000000000001</v>
      </c>
      <c r="K9" s="302">
        <v>0.18521000000000001</v>
      </c>
      <c r="L9" s="302">
        <v>0.18521000000000001</v>
      </c>
      <c r="M9" s="302">
        <v>0.21454999999999999</v>
      </c>
      <c r="N9" s="302">
        <v>0.18939</v>
      </c>
      <c r="O9" s="302">
        <v>0.24682000000000001</v>
      </c>
      <c r="P9" s="298" t="s">
        <v>208</v>
      </c>
      <c r="Q9" s="298" t="s">
        <v>103</v>
      </c>
      <c r="R9" s="298" t="s">
        <v>76</v>
      </c>
      <c r="S9" s="298"/>
      <c r="T9" s="298">
        <v>4</v>
      </c>
      <c r="U9" s="298"/>
      <c r="V9" s="303" t="s">
        <v>264</v>
      </c>
      <c r="W9" s="304">
        <v>1</v>
      </c>
      <c r="X9" s="305" t="s">
        <v>110</v>
      </c>
      <c r="Y9" s="305" t="s">
        <v>43</v>
      </c>
      <c r="Z9" s="306">
        <v>14800</v>
      </c>
      <c r="AA9" s="298" t="s">
        <v>322</v>
      </c>
      <c r="AB9" s="306" t="s">
        <v>226</v>
      </c>
      <c r="AC9" s="298">
        <v>0.28053</v>
      </c>
      <c r="AD9" s="298"/>
    </row>
    <row r="10" spans="2:31" x14ac:dyDescent="0.25">
      <c r="B10" s="289" t="s">
        <v>27</v>
      </c>
      <c r="C10" s="289">
        <v>2011</v>
      </c>
      <c r="D10" s="290">
        <v>1.3326879017706701</v>
      </c>
      <c r="E10" s="290">
        <v>1.38716127079064</v>
      </c>
      <c r="F10" s="291">
        <v>0.23569999999999999</v>
      </c>
      <c r="G10" s="291">
        <v>0.24540000000000001</v>
      </c>
      <c r="H10" s="291">
        <v>0</v>
      </c>
      <c r="I10" s="292">
        <v>0.45205000000000001</v>
      </c>
      <c r="J10" s="293">
        <v>0.18521000000000001</v>
      </c>
      <c r="K10" s="293">
        <v>0.18521000000000001</v>
      </c>
      <c r="L10" s="293">
        <v>0.18521000000000001</v>
      </c>
      <c r="M10" s="293">
        <v>0.21454999999999999</v>
      </c>
      <c r="N10" s="293">
        <v>0.18939</v>
      </c>
      <c r="O10" s="293">
        <v>0.24682000000000001</v>
      </c>
      <c r="P10" s="289"/>
      <c r="Q10" s="289"/>
      <c r="R10" s="289" t="s">
        <v>77</v>
      </c>
      <c r="S10" s="289"/>
      <c r="T10" s="289">
        <v>5</v>
      </c>
      <c r="U10" s="289"/>
      <c r="V10" s="294" t="s">
        <v>259</v>
      </c>
      <c r="W10" s="295">
        <v>2.42</v>
      </c>
      <c r="X10" s="296" t="s">
        <v>111</v>
      </c>
      <c r="Y10" s="296" t="s">
        <v>43</v>
      </c>
      <c r="Z10" s="297">
        <v>675</v>
      </c>
      <c r="AA10" s="289" t="s">
        <v>54</v>
      </c>
      <c r="AB10" s="297" t="s">
        <v>226</v>
      </c>
      <c r="AC10" s="289"/>
      <c r="AD10" s="289"/>
    </row>
    <row r="11" spans="2:31" x14ac:dyDescent="0.25">
      <c r="B11" s="298" t="s">
        <v>28</v>
      </c>
      <c r="C11" s="298">
        <v>2012</v>
      </c>
      <c r="D11" s="299">
        <v>1.3539054723385999</v>
      </c>
      <c r="E11" s="299">
        <v>1.4182825976401201</v>
      </c>
      <c r="F11" s="300">
        <v>0.23569999999999999</v>
      </c>
      <c r="G11" s="300">
        <v>0.24540000000000001</v>
      </c>
      <c r="H11" s="300">
        <v>0</v>
      </c>
      <c r="I11" s="301">
        <v>0.46001999999999998</v>
      </c>
      <c r="J11" s="302">
        <v>0.18521000000000001</v>
      </c>
      <c r="K11" s="302">
        <v>0.18521000000000001</v>
      </c>
      <c r="L11" s="302">
        <v>0.18521000000000001</v>
      </c>
      <c r="M11" s="302">
        <v>0.21454999999999999</v>
      </c>
      <c r="N11" s="302">
        <v>0.18939</v>
      </c>
      <c r="O11" s="302">
        <v>0.24682000000000001</v>
      </c>
      <c r="P11" s="298"/>
      <c r="Q11" s="298"/>
      <c r="R11" s="298"/>
      <c r="S11" s="298"/>
      <c r="T11" s="298">
        <v>6</v>
      </c>
      <c r="U11" s="298"/>
      <c r="V11" s="303" t="s">
        <v>260</v>
      </c>
      <c r="W11" s="304">
        <v>6.26</v>
      </c>
      <c r="X11" s="305" t="s">
        <v>112</v>
      </c>
      <c r="Y11" s="305" t="s">
        <v>43</v>
      </c>
      <c r="Z11" s="306">
        <v>92</v>
      </c>
      <c r="AA11" s="298" t="s">
        <v>6</v>
      </c>
      <c r="AB11" s="306" t="s">
        <v>226</v>
      </c>
      <c r="AC11" s="298"/>
      <c r="AD11" s="298"/>
    </row>
    <row r="12" spans="2:31" x14ac:dyDescent="0.25">
      <c r="B12" s="289" t="s">
        <v>29</v>
      </c>
      <c r="C12" s="289">
        <v>2013</v>
      </c>
      <c r="D12" s="290">
        <v>1.34145278</v>
      </c>
      <c r="E12" s="290">
        <v>1.4040518913870801</v>
      </c>
      <c r="F12" s="291">
        <v>0.23394000000000001</v>
      </c>
      <c r="G12" s="291">
        <v>0.24512</v>
      </c>
      <c r="H12" s="291">
        <v>0</v>
      </c>
      <c r="I12" s="292">
        <v>0.44547999999999999</v>
      </c>
      <c r="J12" s="293">
        <v>0.18404000000000001</v>
      </c>
      <c r="K12" s="293">
        <v>0.18404000000000001</v>
      </c>
      <c r="L12" s="293">
        <v>0.18404000000000001</v>
      </c>
      <c r="M12" s="293">
        <v>0.21451999999999999</v>
      </c>
      <c r="N12" s="293">
        <v>0.18390999999999999</v>
      </c>
      <c r="O12" s="293">
        <v>0.24554999999999999</v>
      </c>
      <c r="P12" s="289"/>
      <c r="Q12" s="289"/>
      <c r="R12" s="289"/>
      <c r="S12" s="289"/>
      <c r="T12" s="289">
        <v>7</v>
      </c>
      <c r="U12" s="289"/>
      <c r="V12" s="294" t="s">
        <v>261</v>
      </c>
      <c r="W12" s="295">
        <v>7.1</v>
      </c>
      <c r="X12" s="296" t="s">
        <v>113</v>
      </c>
      <c r="Y12" s="296" t="s">
        <v>43</v>
      </c>
      <c r="Z12" s="297">
        <v>3500</v>
      </c>
      <c r="AA12" s="289" t="s">
        <v>209</v>
      </c>
      <c r="AB12" s="297" t="s">
        <v>227</v>
      </c>
      <c r="AC12" s="289"/>
      <c r="AD12" s="289"/>
    </row>
    <row r="13" spans="2:31" x14ac:dyDescent="0.25">
      <c r="B13" s="298" t="s">
        <v>30</v>
      </c>
      <c r="C13" s="298">
        <v>2014</v>
      </c>
      <c r="D13" s="299">
        <v>1.2749585293777801</v>
      </c>
      <c r="E13" s="299">
        <v>1.3345799887462</v>
      </c>
      <c r="F13" s="300">
        <v>0.23277</v>
      </c>
      <c r="G13" s="300">
        <v>0.24615000000000001</v>
      </c>
      <c r="H13" s="300">
        <v>0</v>
      </c>
      <c r="I13" s="301">
        <v>0.49425999999999998</v>
      </c>
      <c r="J13" s="302">
        <v>0.184973</v>
      </c>
      <c r="K13" s="302">
        <v>0.184973</v>
      </c>
      <c r="L13" s="302">
        <v>0.184973</v>
      </c>
      <c r="M13" s="302">
        <v>0.214508</v>
      </c>
      <c r="N13" s="302">
        <v>0.18423700000000001</v>
      </c>
      <c r="O13" s="302">
        <v>0.24667500000000001</v>
      </c>
      <c r="P13" s="298"/>
      <c r="Q13" s="298"/>
      <c r="R13" s="298"/>
      <c r="S13" s="298"/>
      <c r="T13" s="298">
        <v>8</v>
      </c>
      <c r="U13" s="298"/>
      <c r="V13" s="303" t="s">
        <v>304</v>
      </c>
      <c r="W13" s="298">
        <v>5.15</v>
      </c>
      <c r="X13" s="305" t="s">
        <v>114</v>
      </c>
      <c r="Y13" s="305" t="s">
        <v>43</v>
      </c>
      <c r="Z13" s="306">
        <v>1100</v>
      </c>
      <c r="AA13" s="298" t="s">
        <v>205</v>
      </c>
      <c r="AB13" s="306" t="s">
        <v>227</v>
      </c>
      <c r="AC13" s="298"/>
      <c r="AD13" s="298"/>
    </row>
    <row r="14" spans="2:31" x14ac:dyDescent="0.25">
      <c r="B14" s="289" t="s">
        <v>31</v>
      </c>
      <c r="C14" s="289">
        <v>2015</v>
      </c>
      <c r="D14" s="290">
        <v>1.1113076015068399</v>
      </c>
      <c r="E14" s="290">
        <v>1.14898455873672</v>
      </c>
      <c r="F14" s="291">
        <v>0.23299</v>
      </c>
      <c r="G14" s="291">
        <v>0.24435000000000001</v>
      </c>
      <c r="H14" s="291">
        <v>0</v>
      </c>
      <c r="I14" s="292">
        <v>0.46218999999999999</v>
      </c>
      <c r="J14" s="293">
        <v>0.18445</v>
      </c>
      <c r="K14" s="293">
        <v>0.18445</v>
      </c>
      <c r="L14" s="293">
        <v>0.18445</v>
      </c>
      <c r="M14" s="293">
        <v>0.21468000000000001</v>
      </c>
      <c r="N14" s="293">
        <v>0.18643000000000001</v>
      </c>
      <c r="O14" s="293">
        <v>0.24657000000000001</v>
      </c>
      <c r="P14" s="289"/>
      <c r="Q14" s="289"/>
      <c r="R14" s="289"/>
      <c r="S14" s="289"/>
      <c r="T14" s="289">
        <v>9</v>
      </c>
      <c r="U14" s="289"/>
      <c r="V14" s="294" t="s">
        <v>390</v>
      </c>
      <c r="W14" s="307">
        <v>10.6</v>
      </c>
      <c r="X14" s="296" t="s">
        <v>115</v>
      </c>
      <c r="Y14" s="296" t="s">
        <v>43</v>
      </c>
      <c r="Z14" s="297">
        <v>1430</v>
      </c>
      <c r="AA14" s="289" t="s">
        <v>228</v>
      </c>
      <c r="AB14" s="297" t="s">
        <v>227</v>
      </c>
      <c r="AC14" s="289"/>
      <c r="AD14" s="289"/>
    </row>
    <row r="15" spans="2:31" x14ac:dyDescent="0.25">
      <c r="B15" s="298" t="s">
        <v>32</v>
      </c>
      <c r="C15" s="298">
        <v>2016</v>
      </c>
      <c r="D15" s="299">
        <v>1.0884564031566299</v>
      </c>
      <c r="E15" s="299">
        <v>1.10128630333333</v>
      </c>
      <c r="F15" s="300">
        <v>0.23324351257113396</v>
      </c>
      <c r="G15" s="300">
        <v>0.24591577583515109</v>
      </c>
      <c r="H15" s="300">
        <v>1.9820000000000001E-2</v>
      </c>
      <c r="I15" s="301">
        <v>0.41204999999999997</v>
      </c>
      <c r="J15" s="302">
        <v>0.184</v>
      </c>
      <c r="K15" s="302">
        <v>0.184</v>
      </c>
      <c r="L15" s="302">
        <v>0.184</v>
      </c>
      <c r="M15" s="302">
        <v>0.21457999999999999</v>
      </c>
      <c r="N15" s="302">
        <v>0.18847</v>
      </c>
      <c r="O15" s="302">
        <v>0.24666325323738625</v>
      </c>
      <c r="P15" s="298"/>
      <c r="Q15" s="298"/>
      <c r="R15" s="298"/>
      <c r="S15" s="298"/>
      <c r="T15" s="298">
        <v>10</v>
      </c>
      <c r="U15" s="298"/>
      <c r="V15" s="303"/>
      <c r="W15" s="298"/>
      <c r="X15" s="305" t="s">
        <v>116</v>
      </c>
      <c r="Y15" s="305" t="s">
        <v>43</v>
      </c>
      <c r="Z15" s="306">
        <v>353</v>
      </c>
      <c r="AA15" s="298"/>
      <c r="AB15" s="298"/>
      <c r="AC15" s="298"/>
      <c r="AD15" s="298"/>
    </row>
    <row r="16" spans="2:31" x14ac:dyDescent="0.25">
      <c r="B16" s="289" t="s">
        <v>33</v>
      </c>
      <c r="C16" s="289">
        <v>2017</v>
      </c>
      <c r="D16" s="290">
        <v>1.1758888261579501</v>
      </c>
      <c r="E16" s="290">
        <v>1.20149237333333</v>
      </c>
      <c r="F16" s="291">
        <v>0.23341354956768906</v>
      </c>
      <c r="G16" s="291">
        <v>0.24522668732487782</v>
      </c>
      <c r="H16" s="291">
        <v>2.001E-2</v>
      </c>
      <c r="I16" s="308">
        <v>0.35155999999999998</v>
      </c>
      <c r="J16" s="309">
        <v>0.18415999999999999</v>
      </c>
      <c r="K16" s="309">
        <v>0.18415999999999999</v>
      </c>
      <c r="L16" s="309">
        <v>0.18415999999999999</v>
      </c>
      <c r="M16" s="309">
        <v>0.21451000000000001</v>
      </c>
      <c r="N16" s="309">
        <v>0.18645999999999999</v>
      </c>
      <c r="O16" s="309">
        <v>0.24659</v>
      </c>
      <c r="P16" s="289"/>
      <c r="Q16" s="289"/>
      <c r="R16" s="289"/>
      <c r="S16" s="289"/>
      <c r="T16" s="289">
        <v>11</v>
      </c>
      <c r="U16" s="289"/>
      <c r="V16" s="294"/>
      <c r="W16" s="289"/>
      <c r="X16" s="296" t="s">
        <v>117</v>
      </c>
      <c r="Y16" s="296" t="s">
        <v>43</v>
      </c>
      <c r="Z16" s="297">
        <v>4470</v>
      </c>
      <c r="AA16" s="289"/>
      <c r="AB16" s="289"/>
      <c r="AC16" s="289"/>
      <c r="AD16" s="289"/>
    </row>
    <row r="17" spans="2:30" x14ac:dyDescent="0.25">
      <c r="B17" s="298" t="s">
        <v>34</v>
      </c>
      <c r="C17" s="298">
        <v>2018</v>
      </c>
      <c r="D17" s="299">
        <v>1.2519597119936201</v>
      </c>
      <c r="E17" s="299">
        <v>1.29982166416667</v>
      </c>
      <c r="F17" s="300">
        <v>0.23377000000000001</v>
      </c>
      <c r="G17" s="300">
        <v>0.24768000000000001</v>
      </c>
      <c r="H17" s="300">
        <v>3.4599999999999999E-2</v>
      </c>
      <c r="I17" s="301">
        <v>0.28306999999999999</v>
      </c>
      <c r="J17" s="302">
        <v>0.18396000000000001</v>
      </c>
      <c r="K17" s="302">
        <v>0.18396000000000001</v>
      </c>
      <c r="L17" s="302">
        <v>0.18396000000000001</v>
      </c>
      <c r="M17" s="302">
        <v>0.21448</v>
      </c>
      <c r="N17" s="302">
        <v>0.18404000000000001</v>
      </c>
      <c r="O17" s="310">
        <v>0.24665000000000001</v>
      </c>
      <c r="P17" s="298"/>
      <c r="Q17" s="298"/>
      <c r="R17" s="298"/>
      <c r="S17" s="298"/>
      <c r="T17" s="298">
        <v>12</v>
      </c>
      <c r="U17" s="298"/>
      <c r="V17" s="298"/>
      <c r="W17" s="298"/>
      <c r="X17" s="305" t="s">
        <v>118</v>
      </c>
      <c r="Y17" s="305" t="s">
        <v>43</v>
      </c>
      <c r="Z17" s="306">
        <v>124</v>
      </c>
      <c r="AA17" s="298"/>
      <c r="AB17" s="298"/>
      <c r="AC17" s="298"/>
      <c r="AD17" s="298"/>
    </row>
    <row r="18" spans="2:30" x14ac:dyDescent="0.25">
      <c r="B18" s="289" t="s">
        <v>35</v>
      </c>
      <c r="C18" s="289">
        <v>2019</v>
      </c>
      <c r="D18" s="290">
        <v>1.2487799849582899</v>
      </c>
      <c r="E18" s="290">
        <v>1.3147546291666701</v>
      </c>
      <c r="F18" s="291">
        <v>0.23372999999999999</v>
      </c>
      <c r="G18" s="291">
        <v>0.24462</v>
      </c>
      <c r="H18" s="291">
        <v>3.1780000000000003E-2</v>
      </c>
      <c r="I18" s="308">
        <v>0.25559999999999999</v>
      </c>
      <c r="J18" s="309">
        <v>0.18385000000000001</v>
      </c>
      <c r="K18" s="309">
        <v>0.18385000000000001</v>
      </c>
      <c r="L18" s="309">
        <v>0.18385000000000001</v>
      </c>
      <c r="M18" s="309">
        <v>0.21446999999999999</v>
      </c>
      <c r="N18" s="309">
        <v>0.18551000000000001</v>
      </c>
      <c r="O18" s="309">
        <v>0.24675</v>
      </c>
      <c r="P18" s="289"/>
      <c r="Q18" s="289"/>
      <c r="R18" s="289"/>
      <c r="S18" s="289"/>
      <c r="T18" s="289">
        <v>13</v>
      </c>
      <c r="U18" s="289"/>
      <c r="V18" s="298"/>
      <c r="W18" s="304"/>
      <c r="X18" s="296" t="s">
        <v>119</v>
      </c>
      <c r="Y18" s="296" t="s">
        <v>43</v>
      </c>
      <c r="Z18" s="297">
        <v>3220</v>
      </c>
      <c r="AA18" s="289"/>
      <c r="AB18" s="289"/>
      <c r="AC18" s="289"/>
      <c r="AD18" s="289"/>
    </row>
    <row r="19" spans="2:30" x14ac:dyDescent="0.25">
      <c r="B19" s="298" t="s">
        <v>36</v>
      </c>
      <c r="C19" s="298">
        <v>2020</v>
      </c>
      <c r="D19" s="299">
        <v>1.13947292790583</v>
      </c>
      <c r="E19" s="299">
        <v>1.1913522325000001</v>
      </c>
      <c r="F19" s="300">
        <v>0.22919999999999999</v>
      </c>
      <c r="G19" s="300">
        <v>0.24057000000000001</v>
      </c>
      <c r="H19" s="300">
        <v>0.1658</v>
      </c>
      <c r="I19" s="301">
        <v>0.23313999999999999</v>
      </c>
      <c r="J19" s="302">
        <v>0.18387000000000001</v>
      </c>
      <c r="K19" s="302">
        <v>0.18387000000000001</v>
      </c>
      <c r="L19" s="302">
        <v>0.18454999999999999</v>
      </c>
      <c r="M19" s="302">
        <v>0.21448</v>
      </c>
      <c r="N19" s="302">
        <v>0.18486</v>
      </c>
      <c r="O19" s="302">
        <v>0.24665999999999999</v>
      </c>
      <c r="P19" s="298"/>
      <c r="Q19" s="298"/>
      <c r="R19" s="298"/>
      <c r="S19" s="298"/>
      <c r="T19" s="298">
        <v>14</v>
      </c>
      <c r="U19" s="298"/>
      <c r="V19" s="289"/>
      <c r="W19" s="295"/>
      <c r="X19" s="305" t="s">
        <v>120</v>
      </c>
      <c r="Y19" s="305" t="s">
        <v>43</v>
      </c>
      <c r="Z19" s="306">
        <v>9810</v>
      </c>
      <c r="AA19" s="298"/>
      <c r="AB19" s="298"/>
      <c r="AC19" s="298"/>
      <c r="AD19" s="298"/>
    </row>
    <row r="20" spans="2:30" x14ac:dyDescent="0.25">
      <c r="B20" s="289" t="s">
        <v>396</v>
      </c>
      <c r="C20" s="289">
        <v>2021</v>
      </c>
      <c r="D20" s="290">
        <v>1.46</v>
      </c>
      <c r="E20" s="299">
        <v>1.49</v>
      </c>
      <c r="F20" s="300">
        <v>0.2298</v>
      </c>
      <c r="G20" s="300">
        <v>0.23685999999999999</v>
      </c>
      <c r="H20" s="300">
        <v>0.16750999999999999</v>
      </c>
      <c r="I20" s="289">
        <v>0.21232999999999999</v>
      </c>
      <c r="J20" s="309">
        <v>0.18315999999999999</v>
      </c>
      <c r="K20" s="309">
        <v>0.18315999999999999</v>
      </c>
      <c r="L20" s="302">
        <v>0.18437999999999999</v>
      </c>
      <c r="M20" s="302">
        <v>0.21448999999999999</v>
      </c>
      <c r="N20" s="309">
        <v>0.18323999999999999</v>
      </c>
      <c r="O20" s="309">
        <v>0.24676999999999999</v>
      </c>
      <c r="P20" s="289"/>
      <c r="Q20" s="289"/>
      <c r="R20" s="289"/>
      <c r="S20" s="289"/>
      <c r="T20" s="289">
        <v>15</v>
      </c>
      <c r="U20" s="289"/>
      <c r="V20" s="298"/>
      <c r="W20" s="304"/>
      <c r="X20" s="296" t="s">
        <v>121</v>
      </c>
      <c r="Y20" s="296" t="s">
        <v>43</v>
      </c>
      <c r="Z20" s="297">
        <v>1030</v>
      </c>
      <c r="AA20" s="289"/>
      <c r="AB20" s="289"/>
      <c r="AC20" s="289"/>
      <c r="AD20" s="289"/>
    </row>
    <row r="21" spans="2:30" x14ac:dyDescent="0.25">
      <c r="B21" s="298" t="s">
        <v>398</v>
      </c>
      <c r="C21" s="298">
        <v>2022</v>
      </c>
      <c r="D21" s="299">
        <v>1.76</v>
      </c>
      <c r="E21" s="299">
        <v>1.78</v>
      </c>
      <c r="F21" s="300">
        <v>0.22719</v>
      </c>
      <c r="G21" s="300">
        <v>0.24115</v>
      </c>
      <c r="H21" s="300">
        <v>0.16750999999999999</v>
      </c>
      <c r="I21" s="298">
        <v>0.19338</v>
      </c>
      <c r="J21" s="310">
        <v>0.18254000000000001</v>
      </c>
      <c r="K21" s="310">
        <v>0.18254000000000001</v>
      </c>
      <c r="L21" s="310">
        <v>0.18396999999999999</v>
      </c>
      <c r="M21" s="310">
        <v>0.21448999999999999</v>
      </c>
      <c r="N21" s="310">
        <v>0.18323999999999999</v>
      </c>
      <c r="O21" s="310">
        <v>0.24676999999999999</v>
      </c>
      <c r="P21" s="298"/>
      <c r="Q21" s="298"/>
      <c r="R21" s="298"/>
      <c r="S21" s="298"/>
      <c r="T21" s="298" t="s">
        <v>268</v>
      </c>
      <c r="U21" s="298"/>
      <c r="V21" s="289"/>
      <c r="W21" s="295"/>
      <c r="X21" s="305" t="s">
        <v>122</v>
      </c>
      <c r="Y21" s="305" t="s">
        <v>43</v>
      </c>
      <c r="Z21" s="306">
        <v>1640</v>
      </c>
      <c r="AA21" s="298"/>
      <c r="AB21" s="298"/>
      <c r="AC21" s="298"/>
      <c r="AD21" s="298"/>
    </row>
    <row r="22" spans="2:30" x14ac:dyDescent="0.25">
      <c r="B22" s="289" t="s">
        <v>403</v>
      </c>
      <c r="C22" s="298">
        <v>2023</v>
      </c>
      <c r="D22" s="290">
        <v>1.4377271333333299</v>
      </c>
      <c r="E22" s="290">
        <v>1.5110216348717902</v>
      </c>
      <c r="F22" s="300">
        <v>0.22166359060402699</v>
      </c>
      <c r="G22" s="291">
        <v>0.23907592348993301</v>
      </c>
      <c r="H22" s="300">
        <v>0.16750999999999999</v>
      </c>
      <c r="I22" s="454">
        <v>0.20707400000000001</v>
      </c>
      <c r="J22" s="455">
        <v>0.18290000000000001</v>
      </c>
      <c r="K22" s="310">
        <v>0.18292892617449699</v>
      </c>
      <c r="L22" s="310">
        <v>0.18431892617449699</v>
      </c>
      <c r="M22" s="310">
        <v>0.21449600402684599</v>
      </c>
      <c r="N22" s="310">
        <v>0.183228526174497</v>
      </c>
      <c r="O22" s="310">
        <v>0.24677324966443001</v>
      </c>
      <c r="P22" s="289"/>
      <c r="Q22" s="289"/>
      <c r="R22" s="289"/>
      <c r="S22" s="289"/>
      <c r="T22" s="289"/>
      <c r="U22" s="289"/>
      <c r="V22" s="298"/>
      <c r="W22" s="298"/>
      <c r="X22" s="296" t="s">
        <v>123</v>
      </c>
      <c r="Y22" s="296" t="s">
        <v>43</v>
      </c>
      <c r="Z22" s="297">
        <v>7390</v>
      </c>
      <c r="AA22" s="289"/>
      <c r="AB22" s="289"/>
      <c r="AC22" s="289"/>
      <c r="AD22" s="289"/>
    </row>
    <row r="23" spans="2:30" x14ac:dyDescent="0.25">
      <c r="B23" s="298" t="s">
        <v>404</v>
      </c>
      <c r="C23" s="298">
        <v>2024</v>
      </c>
      <c r="D23" s="299">
        <v>1.4765060581410299</v>
      </c>
      <c r="E23" s="299">
        <v>1.5812414653846201</v>
      </c>
      <c r="F23" s="300">
        <v>0.22012999999999999</v>
      </c>
      <c r="G23" s="300">
        <v>0.23902000000000001</v>
      </c>
      <c r="H23" s="300">
        <v>0.16750999999999999</v>
      </c>
      <c r="I23" s="300">
        <v>0.20705000000000001</v>
      </c>
      <c r="J23" s="300">
        <v>0.18290000000000001</v>
      </c>
      <c r="K23" s="300">
        <v>0.18290000000000001</v>
      </c>
      <c r="L23" s="300">
        <v>0.18448999999999999</v>
      </c>
      <c r="M23" s="300">
        <v>0.2145</v>
      </c>
      <c r="N23" s="300">
        <v>0.18323</v>
      </c>
      <c r="O23" s="300">
        <v>0.24676999999999999</v>
      </c>
      <c r="P23" s="298"/>
      <c r="Q23" s="298"/>
      <c r="R23" s="298"/>
      <c r="S23" s="298"/>
      <c r="T23" s="298"/>
      <c r="U23" s="298"/>
      <c r="V23" s="289"/>
      <c r="W23" s="307"/>
      <c r="X23" s="305" t="s">
        <v>124</v>
      </c>
      <c r="Y23" s="305" t="s">
        <v>43</v>
      </c>
      <c r="Z23" s="306">
        <v>12200</v>
      </c>
      <c r="AA23" s="298"/>
      <c r="AB23" s="298"/>
      <c r="AC23" s="298"/>
      <c r="AD23" s="298"/>
    </row>
    <row r="24" spans="2:30" x14ac:dyDescent="0.25">
      <c r="B24" s="289"/>
      <c r="C24" s="289"/>
      <c r="D24" s="289"/>
      <c r="E24" s="290"/>
      <c r="F24" s="290"/>
      <c r="G24" s="290"/>
      <c r="H24" s="290"/>
      <c r="I24" s="289"/>
      <c r="J24" s="311"/>
      <c r="K24" s="289"/>
      <c r="L24" s="289"/>
      <c r="M24" s="289"/>
      <c r="N24" s="289"/>
      <c r="O24" s="289"/>
      <c r="P24" s="289"/>
      <c r="Q24" s="289"/>
      <c r="R24" s="289"/>
      <c r="S24" s="289"/>
      <c r="T24" s="289"/>
      <c r="U24" s="289"/>
      <c r="V24" s="289"/>
      <c r="W24" s="289"/>
      <c r="X24" s="296" t="s">
        <v>125</v>
      </c>
      <c r="Y24" s="296" t="s">
        <v>43</v>
      </c>
      <c r="Z24" s="297">
        <v>8830</v>
      </c>
      <c r="AA24" s="289"/>
      <c r="AB24" s="289"/>
      <c r="AC24" s="289"/>
      <c r="AD24" s="289"/>
    </row>
    <row r="25" spans="2:30" x14ac:dyDescent="0.25">
      <c r="B25" s="298"/>
      <c r="C25" s="298"/>
      <c r="D25" s="298"/>
      <c r="E25" s="299"/>
      <c r="F25" s="299"/>
      <c r="G25" s="299"/>
      <c r="H25" s="299"/>
      <c r="I25" s="298"/>
      <c r="J25" s="298"/>
      <c r="K25" s="298"/>
      <c r="L25" s="298"/>
      <c r="M25" s="298"/>
      <c r="N25" s="298"/>
      <c r="O25" s="298"/>
      <c r="P25" s="298"/>
      <c r="Q25" s="298"/>
      <c r="R25" s="298"/>
      <c r="S25" s="298"/>
      <c r="T25" s="298"/>
      <c r="U25" s="298"/>
      <c r="V25" s="298"/>
      <c r="W25" s="298"/>
      <c r="X25" s="305" t="s">
        <v>126</v>
      </c>
      <c r="Y25" s="305" t="s">
        <v>43</v>
      </c>
      <c r="Z25" s="306">
        <v>10300</v>
      </c>
      <c r="AA25" s="298"/>
      <c r="AB25" s="298"/>
      <c r="AC25" s="298"/>
      <c r="AD25" s="298"/>
    </row>
    <row r="26" spans="2:30" x14ac:dyDescent="0.25">
      <c r="B26" s="289"/>
      <c r="C26" s="289"/>
      <c r="D26" s="289"/>
      <c r="E26" s="290"/>
      <c r="F26" s="290"/>
      <c r="G26" s="290"/>
      <c r="H26" s="290"/>
      <c r="I26" s="289"/>
      <c r="J26" s="289"/>
      <c r="K26" s="289"/>
      <c r="L26" s="289"/>
      <c r="M26" s="289"/>
      <c r="N26" s="289"/>
      <c r="O26" s="289"/>
      <c r="P26" s="289"/>
      <c r="Q26" s="289"/>
      <c r="R26" s="289"/>
      <c r="S26" s="289"/>
      <c r="T26" s="289"/>
      <c r="U26" s="289"/>
      <c r="V26" s="289"/>
      <c r="W26" s="289"/>
      <c r="X26" s="296" t="s">
        <v>127</v>
      </c>
      <c r="Y26" s="296" t="s">
        <v>43</v>
      </c>
      <c r="Z26" s="297">
        <v>8860</v>
      </c>
      <c r="AA26" s="289"/>
      <c r="AB26" s="289"/>
      <c r="AC26" s="289"/>
      <c r="AD26" s="289"/>
    </row>
    <row r="27" spans="2:30" x14ac:dyDescent="0.25">
      <c r="B27" s="298"/>
      <c r="C27" s="298"/>
      <c r="D27" s="298"/>
      <c r="E27" s="299"/>
      <c r="F27" s="299"/>
      <c r="G27" s="299"/>
      <c r="H27" s="299"/>
      <c r="I27" s="298"/>
      <c r="J27" s="298"/>
      <c r="K27" s="298"/>
      <c r="L27" s="298"/>
      <c r="M27" s="298"/>
      <c r="N27" s="298"/>
      <c r="O27" s="298"/>
      <c r="P27" s="298"/>
      <c r="Q27" s="298"/>
      <c r="R27" s="298"/>
      <c r="S27" s="298"/>
      <c r="T27" s="298"/>
      <c r="U27" s="298"/>
      <c r="V27" s="298"/>
      <c r="W27" s="298"/>
      <c r="X27" s="305" t="s">
        <v>128</v>
      </c>
      <c r="Y27" s="305" t="s">
        <v>43</v>
      </c>
      <c r="Z27" s="306">
        <v>9160</v>
      </c>
      <c r="AA27" s="298"/>
      <c r="AB27" s="298"/>
      <c r="AC27" s="298"/>
      <c r="AD27" s="298"/>
    </row>
    <row r="28" spans="2:30" x14ac:dyDescent="0.25">
      <c r="B28" s="289"/>
      <c r="C28" s="289"/>
      <c r="D28" s="289"/>
      <c r="E28" s="290"/>
      <c r="F28" s="290"/>
      <c r="G28" s="290"/>
      <c r="H28" s="290"/>
      <c r="I28" s="289"/>
      <c r="J28" s="289"/>
      <c r="K28" s="289"/>
      <c r="L28" s="289"/>
      <c r="M28" s="289"/>
      <c r="N28" s="289"/>
      <c r="O28" s="289"/>
      <c r="P28" s="289"/>
      <c r="Q28" s="289"/>
      <c r="R28" s="289"/>
      <c r="S28" s="289"/>
      <c r="T28" s="289"/>
      <c r="U28" s="289"/>
      <c r="V28" s="289"/>
      <c r="W28" s="289"/>
      <c r="X28" s="296" t="s">
        <v>129</v>
      </c>
      <c r="Y28" s="296" t="s">
        <v>43</v>
      </c>
      <c r="Z28" s="297">
        <v>9300</v>
      </c>
      <c r="AA28" s="289"/>
      <c r="AB28" s="289"/>
      <c r="AC28" s="289"/>
      <c r="AD28" s="289"/>
    </row>
    <row r="29" spans="2:30" x14ac:dyDescent="0.25">
      <c r="B29" s="298"/>
      <c r="C29" s="298"/>
      <c r="D29" s="298"/>
      <c r="E29" s="299"/>
      <c r="F29" s="299"/>
      <c r="G29" s="299"/>
      <c r="H29" s="299"/>
      <c r="I29" s="298"/>
      <c r="J29" s="298"/>
      <c r="K29" s="298"/>
      <c r="L29" s="298"/>
      <c r="M29" s="298"/>
      <c r="N29" s="298"/>
      <c r="O29" s="298"/>
      <c r="P29" s="298"/>
      <c r="Q29" s="298"/>
      <c r="R29" s="298"/>
      <c r="S29" s="298"/>
      <c r="T29" s="298"/>
      <c r="U29" s="298"/>
      <c r="V29" s="298"/>
      <c r="W29" s="298"/>
      <c r="X29" s="305" t="s">
        <v>130</v>
      </c>
      <c r="Y29" s="305" t="s">
        <v>43</v>
      </c>
      <c r="Z29" s="306">
        <v>22800</v>
      </c>
      <c r="AA29" s="298"/>
      <c r="AB29" s="298"/>
      <c r="AC29" s="298"/>
      <c r="AD29" s="298"/>
    </row>
    <row r="30" spans="2:30" x14ac:dyDescent="0.25">
      <c r="B30" s="289"/>
      <c r="C30" s="289"/>
      <c r="D30" s="289"/>
      <c r="E30" s="290"/>
      <c r="F30" s="290"/>
      <c r="G30" s="290"/>
      <c r="H30" s="290"/>
      <c r="I30" s="289"/>
      <c r="J30" s="289"/>
      <c r="K30" s="289"/>
      <c r="L30" s="289"/>
      <c r="M30" s="289"/>
      <c r="N30" s="289"/>
      <c r="O30" s="289"/>
      <c r="P30" s="289"/>
      <c r="Q30" s="289"/>
      <c r="R30" s="289"/>
      <c r="S30" s="289"/>
      <c r="T30" s="289"/>
      <c r="U30" s="289"/>
      <c r="V30" s="289"/>
      <c r="W30" s="289"/>
      <c r="X30" s="296" t="s">
        <v>131</v>
      </c>
      <c r="Y30" s="296" t="s">
        <v>43</v>
      </c>
      <c r="Z30" s="297">
        <v>53</v>
      </c>
      <c r="AA30" s="289"/>
      <c r="AB30" s="289"/>
      <c r="AC30" s="289"/>
      <c r="AD30" s="289"/>
    </row>
    <row r="31" spans="2:30" x14ac:dyDescent="0.25">
      <c r="B31" s="298"/>
      <c r="C31" s="298"/>
      <c r="D31" s="298"/>
      <c r="E31" s="299"/>
      <c r="F31" s="299"/>
      <c r="G31" s="299"/>
      <c r="H31" s="299"/>
      <c r="I31" s="298"/>
      <c r="J31" s="298"/>
      <c r="K31" s="298"/>
      <c r="L31" s="298"/>
      <c r="M31" s="298"/>
      <c r="N31" s="298"/>
      <c r="O31" s="298"/>
      <c r="P31" s="298"/>
      <c r="Q31" s="298"/>
      <c r="R31" s="298"/>
      <c r="S31" s="298"/>
      <c r="T31" s="298"/>
      <c r="U31" s="298"/>
      <c r="V31" s="298"/>
      <c r="W31" s="298"/>
      <c r="X31" s="305" t="s">
        <v>132</v>
      </c>
      <c r="Y31" s="305" t="s">
        <v>43</v>
      </c>
      <c r="Z31" s="306">
        <v>12</v>
      </c>
      <c r="AA31" s="298"/>
      <c r="AB31" s="298"/>
      <c r="AC31" s="298"/>
      <c r="AD31" s="298"/>
    </row>
    <row r="32" spans="2:30" x14ac:dyDescent="0.25">
      <c r="B32" s="289"/>
      <c r="C32" s="289"/>
      <c r="D32" s="289"/>
      <c r="E32" s="290"/>
      <c r="F32" s="290"/>
      <c r="G32" s="290"/>
      <c r="H32" s="290"/>
      <c r="I32" s="289"/>
      <c r="J32" s="289"/>
      <c r="K32" s="289"/>
      <c r="L32" s="289"/>
      <c r="M32" s="289"/>
      <c r="N32" s="289"/>
      <c r="O32" s="289"/>
      <c r="P32" s="289"/>
      <c r="Q32" s="289"/>
      <c r="R32" s="289"/>
      <c r="S32" s="289"/>
      <c r="T32" s="289"/>
      <c r="U32" s="289"/>
      <c r="V32" s="289"/>
      <c r="W32" s="289"/>
      <c r="X32" s="296" t="s">
        <v>133</v>
      </c>
      <c r="Y32" s="296" t="s">
        <v>43</v>
      </c>
      <c r="Z32" s="297">
        <v>1340</v>
      </c>
      <c r="AA32" s="289"/>
      <c r="AB32" s="289"/>
      <c r="AC32" s="289"/>
      <c r="AD32" s="289"/>
    </row>
    <row r="33" spans="2:30" x14ac:dyDescent="0.25">
      <c r="B33" s="298"/>
      <c r="C33" s="298"/>
      <c r="D33" s="298"/>
      <c r="E33" s="299"/>
      <c r="F33" s="299"/>
      <c r="G33" s="299"/>
      <c r="H33" s="299"/>
      <c r="I33" s="298"/>
      <c r="J33" s="298"/>
      <c r="K33" s="298"/>
      <c r="L33" s="298"/>
      <c r="M33" s="298"/>
      <c r="N33" s="298"/>
      <c r="O33" s="298"/>
      <c r="P33" s="298"/>
      <c r="Q33" s="298"/>
      <c r="R33" s="298"/>
      <c r="S33" s="298"/>
      <c r="T33" s="298"/>
      <c r="U33" s="298"/>
      <c r="V33" s="298"/>
      <c r="W33" s="298"/>
      <c r="X33" s="305" t="s">
        <v>134</v>
      </c>
      <c r="Y33" s="305" t="s">
        <v>43</v>
      </c>
      <c r="Z33" s="306">
        <v>1370</v>
      </c>
      <c r="AA33" s="298"/>
      <c r="AB33" s="298"/>
      <c r="AC33" s="298"/>
      <c r="AD33" s="298"/>
    </row>
    <row r="34" spans="2:30" x14ac:dyDescent="0.25">
      <c r="B34" s="289"/>
      <c r="C34" s="289"/>
      <c r="D34" s="289"/>
      <c r="E34" s="290"/>
      <c r="F34" s="290"/>
      <c r="G34" s="290"/>
      <c r="H34" s="290"/>
      <c r="I34" s="289"/>
      <c r="J34" s="289"/>
      <c r="K34" s="289"/>
      <c r="L34" s="289"/>
      <c r="M34" s="289"/>
      <c r="N34" s="289"/>
      <c r="O34" s="289"/>
      <c r="P34" s="289"/>
      <c r="Q34" s="289"/>
      <c r="R34" s="289"/>
      <c r="S34" s="289"/>
      <c r="T34" s="289"/>
      <c r="U34" s="289"/>
      <c r="V34" s="289"/>
      <c r="W34" s="289"/>
      <c r="X34" s="296" t="s">
        <v>135</v>
      </c>
      <c r="Y34" s="296" t="s">
        <v>43</v>
      </c>
      <c r="Z34" s="297">
        <v>693</v>
      </c>
      <c r="AA34" s="289"/>
      <c r="AB34" s="289"/>
      <c r="AC34" s="289"/>
      <c r="AD34" s="289"/>
    </row>
    <row r="35" spans="2:30" x14ac:dyDescent="0.25">
      <c r="B35" s="298"/>
      <c r="C35" s="298"/>
      <c r="D35" s="298"/>
      <c r="E35" s="299"/>
      <c r="F35" s="299"/>
      <c r="G35" s="299"/>
      <c r="H35" s="299"/>
      <c r="I35" s="298"/>
      <c r="J35" s="298"/>
      <c r="K35" s="298"/>
      <c r="L35" s="298"/>
      <c r="M35" s="298"/>
      <c r="N35" s="298"/>
      <c r="O35" s="298"/>
      <c r="P35" s="298"/>
      <c r="Q35" s="298"/>
      <c r="R35" s="298"/>
      <c r="S35" s="298"/>
      <c r="T35" s="298"/>
      <c r="U35" s="298"/>
      <c r="V35" s="298"/>
      <c r="W35" s="298"/>
      <c r="X35" s="305" t="s">
        <v>136</v>
      </c>
      <c r="Y35" s="305" t="s">
        <v>43</v>
      </c>
      <c r="Z35" s="306">
        <v>794</v>
      </c>
      <c r="AA35" s="298"/>
      <c r="AB35" s="298"/>
      <c r="AC35" s="298"/>
      <c r="AD35" s="298"/>
    </row>
    <row r="36" spans="2:30" x14ac:dyDescent="0.25">
      <c r="B36" s="289"/>
      <c r="C36" s="289"/>
      <c r="D36" s="289"/>
      <c r="E36" s="290"/>
      <c r="F36" s="290"/>
      <c r="G36" s="290"/>
      <c r="H36" s="290"/>
      <c r="I36" s="289"/>
      <c r="J36" s="289"/>
      <c r="K36" s="289"/>
      <c r="L36" s="289"/>
      <c r="M36" s="289"/>
      <c r="N36" s="289"/>
      <c r="O36" s="289"/>
      <c r="P36" s="289"/>
      <c r="Q36" s="289"/>
      <c r="R36" s="289"/>
      <c r="S36" s="289"/>
      <c r="T36" s="289"/>
      <c r="U36" s="289"/>
      <c r="V36" s="289"/>
      <c r="W36" s="289"/>
      <c r="X36" s="296" t="s">
        <v>45</v>
      </c>
      <c r="Y36" s="296" t="s">
        <v>43</v>
      </c>
      <c r="Z36" s="297">
        <v>3922</v>
      </c>
      <c r="AA36" s="289"/>
      <c r="AB36" s="289"/>
      <c r="AC36" s="289"/>
      <c r="AD36" s="289"/>
    </row>
    <row r="37" spans="2:30" x14ac:dyDescent="0.25">
      <c r="B37" s="298"/>
      <c r="C37" s="298"/>
      <c r="D37" s="298"/>
      <c r="E37" s="299"/>
      <c r="F37" s="299"/>
      <c r="G37" s="299"/>
      <c r="H37" s="299"/>
      <c r="I37" s="298"/>
      <c r="J37" s="298"/>
      <c r="K37" s="298"/>
      <c r="L37" s="298"/>
      <c r="M37" s="298"/>
      <c r="N37" s="298"/>
      <c r="O37" s="298"/>
      <c r="P37" s="298"/>
      <c r="Q37" s="298"/>
      <c r="R37" s="298"/>
      <c r="S37" s="298"/>
      <c r="T37" s="298"/>
      <c r="U37" s="298"/>
      <c r="V37" s="298"/>
      <c r="W37" s="298"/>
      <c r="X37" s="305" t="s">
        <v>46</v>
      </c>
      <c r="Y37" s="305" t="s">
        <v>43</v>
      </c>
      <c r="Z37" s="306">
        <v>2107</v>
      </c>
      <c r="AA37" s="298"/>
      <c r="AB37" s="298"/>
      <c r="AC37" s="298"/>
      <c r="AD37" s="298"/>
    </row>
    <row r="38" spans="2:30" x14ac:dyDescent="0.25">
      <c r="B38" s="289"/>
      <c r="C38" s="289"/>
      <c r="D38" s="289"/>
      <c r="E38" s="290"/>
      <c r="F38" s="290"/>
      <c r="G38" s="290"/>
      <c r="H38" s="290"/>
      <c r="I38" s="289"/>
      <c r="J38" s="289"/>
      <c r="K38" s="289"/>
      <c r="L38" s="289"/>
      <c r="M38" s="289"/>
      <c r="N38" s="289"/>
      <c r="O38" s="289"/>
      <c r="P38" s="289"/>
      <c r="Q38" s="289"/>
      <c r="R38" s="289"/>
      <c r="S38" s="289"/>
      <c r="T38" s="289"/>
      <c r="U38" s="289"/>
      <c r="V38" s="289"/>
      <c r="W38" s="289"/>
      <c r="X38" s="296" t="s">
        <v>47</v>
      </c>
      <c r="Y38" s="296" t="s">
        <v>43</v>
      </c>
      <c r="Z38" s="297">
        <v>1774</v>
      </c>
      <c r="AA38" s="289"/>
      <c r="AB38" s="289"/>
      <c r="AC38" s="289"/>
      <c r="AD38" s="289"/>
    </row>
    <row r="39" spans="2:30" x14ac:dyDescent="0.25">
      <c r="B39" s="298"/>
      <c r="C39" s="298"/>
      <c r="D39" s="298"/>
      <c r="E39" s="299"/>
      <c r="F39" s="299"/>
      <c r="G39" s="299"/>
      <c r="H39" s="299"/>
      <c r="I39" s="298"/>
      <c r="J39" s="298"/>
      <c r="K39" s="298"/>
      <c r="L39" s="298"/>
      <c r="M39" s="298"/>
      <c r="N39" s="298"/>
      <c r="O39" s="298"/>
      <c r="P39" s="298"/>
      <c r="Q39" s="298"/>
      <c r="R39" s="298"/>
      <c r="S39" s="298"/>
      <c r="T39" s="298"/>
      <c r="U39" s="298"/>
      <c r="V39" s="298"/>
      <c r="W39" s="298"/>
      <c r="X39" s="305" t="s">
        <v>48</v>
      </c>
      <c r="Y39" s="305" t="s">
        <v>43</v>
      </c>
      <c r="Z39" s="306">
        <v>1825</v>
      </c>
      <c r="AA39" s="298"/>
      <c r="AB39" s="298"/>
      <c r="AC39" s="298"/>
      <c r="AD39" s="298"/>
    </row>
    <row r="40" spans="2:30" x14ac:dyDescent="0.25">
      <c r="B40" s="289"/>
      <c r="C40" s="289"/>
      <c r="D40" s="289"/>
      <c r="E40" s="290"/>
      <c r="F40" s="290"/>
      <c r="G40" s="290"/>
      <c r="H40" s="290"/>
      <c r="I40" s="289"/>
      <c r="J40" s="289"/>
      <c r="K40" s="289"/>
      <c r="L40" s="289"/>
      <c r="M40" s="289"/>
      <c r="N40" s="289"/>
      <c r="O40" s="289"/>
      <c r="P40" s="289"/>
      <c r="Q40" s="289"/>
      <c r="R40" s="289"/>
      <c r="S40" s="289"/>
      <c r="T40" s="289"/>
      <c r="U40" s="289"/>
      <c r="V40" s="289"/>
      <c r="W40" s="289"/>
      <c r="X40" s="296" t="s">
        <v>49</v>
      </c>
      <c r="Y40" s="296" t="s">
        <v>43</v>
      </c>
      <c r="Z40" s="297">
        <v>3152</v>
      </c>
      <c r="AA40" s="289"/>
      <c r="AB40" s="289"/>
      <c r="AC40" s="289"/>
      <c r="AD40" s="289"/>
    </row>
    <row r="41" spans="2:30" x14ac:dyDescent="0.25">
      <c r="B41" s="298"/>
      <c r="C41" s="298"/>
      <c r="D41" s="298"/>
      <c r="E41" s="299"/>
      <c r="F41" s="299"/>
      <c r="G41" s="299"/>
      <c r="H41" s="299"/>
      <c r="I41" s="298"/>
      <c r="J41" s="298"/>
      <c r="K41" s="298"/>
      <c r="L41" s="298"/>
      <c r="M41" s="298"/>
      <c r="N41" s="298"/>
      <c r="O41" s="298"/>
      <c r="P41" s="298"/>
      <c r="Q41" s="298"/>
      <c r="R41" s="298"/>
      <c r="S41" s="298"/>
      <c r="T41" s="298"/>
      <c r="U41" s="298"/>
      <c r="V41" s="298"/>
      <c r="W41" s="298"/>
      <c r="X41" s="305" t="s">
        <v>21</v>
      </c>
      <c r="Y41" s="305" t="s">
        <v>43</v>
      </c>
      <c r="Z41" s="306">
        <v>2088</v>
      </c>
      <c r="AA41" s="298"/>
      <c r="AB41" s="298"/>
      <c r="AC41" s="298"/>
      <c r="AD41" s="298"/>
    </row>
    <row r="42" spans="2:30" x14ac:dyDescent="0.25">
      <c r="B42" s="289"/>
      <c r="C42" s="289"/>
      <c r="D42" s="289"/>
      <c r="E42" s="290"/>
      <c r="F42" s="290"/>
      <c r="G42" s="290"/>
      <c r="H42" s="290"/>
      <c r="I42" s="289"/>
      <c r="J42" s="289"/>
      <c r="K42" s="289"/>
      <c r="L42" s="289"/>
      <c r="M42" s="289"/>
      <c r="N42" s="289"/>
      <c r="O42" s="289"/>
      <c r="P42" s="289"/>
      <c r="Q42" s="289"/>
      <c r="R42" s="289"/>
      <c r="S42" s="289"/>
      <c r="T42" s="289"/>
      <c r="U42" s="289"/>
      <c r="V42" s="289"/>
      <c r="W42" s="289"/>
      <c r="X42" s="296" t="s">
        <v>50</v>
      </c>
      <c r="Y42" s="296" t="s">
        <v>43</v>
      </c>
      <c r="Z42" s="297">
        <v>3985</v>
      </c>
      <c r="AA42" s="289"/>
      <c r="AB42" s="289"/>
      <c r="AC42" s="289"/>
      <c r="AD42" s="289"/>
    </row>
    <row r="43" spans="2:30" x14ac:dyDescent="0.25">
      <c r="B43" s="298"/>
      <c r="C43" s="298"/>
      <c r="D43" s="298"/>
      <c r="E43" s="299"/>
      <c r="F43" s="299"/>
      <c r="G43" s="299"/>
      <c r="H43" s="299"/>
      <c r="I43" s="298"/>
      <c r="J43" s="298"/>
      <c r="K43" s="298"/>
      <c r="L43" s="298"/>
      <c r="M43" s="298"/>
      <c r="N43" s="298"/>
      <c r="O43" s="298"/>
      <c r="P43" s="298"/>
      <c r="Q43" s="298"/>
      <c r="R43" s="298"/>
      <c r="S43" s="298"/>
      <c r="T43" s="298"/>
      <c r="U43" s="298"/>
      <c r="V43" s="298"/>
      <c r="W43" s="298"/>
      <c r="X43" s="305" t="s">
        <v>51</v>
      </c>
      <c r="Y43" s="305" t="s">
        <v>43</v>
      </c>
      <c r="Z43" s="306">
        <v>13396</v>
      </c>
      <c r="AA43" s="298"/>
      <c r="AB43" s="298"/>
      <c r="AC43" s="298"/>
      <c r="AD43" s="298"/>
    </row>
    <row r="44" spans="2:30" x14ac:dyDescent="0.25">
      <c r="B44" s="289"/>
      <c r="C44" s="289"/>
      <c r="D44" s="289"/>
      <c r="E44" s="290"/>
      <c r="F44" s="290"/>
      <c r="G44" s="290"/>
      <c r="H44" s="290"/>
      <c r="I44" s="289"/>
      <c r="J44" s="289"/>
      <c r="K44" s="289"/>
      <c r="L44" s="289"/>
      <c r="M44" s="289"/>
      <c r="N44" s="289"/>
      <c r="O44" s="289"/>
      <c r="P44" s="289"/>
      <c r="Q44" s="289"/>
      <c r="R44" s="289"/>
      <c r="S44" s="289"/>
      <c r="T44" s="289"/>
      <c r="U44" s="289"/>
      <c r="V44" s="289"/>
      <c r="W44" s="289"/>
      <c r="X44" s="296" t="s">
        <v>52</v>
      </c>
      <c r="Y44" s="296" t="s">
        <v>43</v>
      </c>
      <c r="Z44" s="297">
        <v>3124</v>
      </c>
      <c r="AA44" s="289"/>
      <c r="AB44" s="289"/>
      <c r="AC44" s="289"/>
      <c r="AD44" s="289"/>
    </row>
    <row r="45" spans="2:30" x14ac:dyDescent="0.25">
      <c r="B45" s="298"/>
      <c r="C45" s="298"/>
      <c r="D45" s="298"/>
      <c r="E45" s="299"/>
      <c r="F45" s="299"/>
      <c r="G45" s="299"/>
      <c r="H45" s="299"/>
      <c r="I45" s="298"/>
      <c r="J45" s="298"/>
      <c r="K45" s="298"/>
      <c r="L45" s="298"/>
      <c r="M45" s="298"/>
      <c r="N45" s="298"/>
      <c r="O45" s="298"/>
      <c r="P45" s="298"/>
      <c r="Q45" s="298"/>
      <c r="R45" s="298"/>
      <c r="S45" s="298"/>
      <c r="T45" s="298"/>
      <c r="U45" s="298"/>
      <c r="V45" s="298"/>
      <c r="W45" s="298"/>
      <c r="X45" s="305" t="s">
        <v>137</v>
      </c>
      <c r="Y45" s="305" t="s">
        <v>43</v>
      </c>
      <c r="Z45" s="306">
        <v>4750</v>
      </c>
      <c r="AA45" s="298"/>
      <c r="AB45" s="298"/>
      <c r="AC45" s="298"/>
      <c r="AD45" s="298"/>
    </row>
    <row r="46" spans="2:30" x14ac:dyDescent="0.25">
      <c r="B46" s="289"/>
      <c r="C46" s="289"/>
      <c r="D46" s="289"/>
      <c r="E46" s="290"/>
      <c r="F46" s="290"/>
      <c r="G46" s="290"/>
      <c r="H46" s="290"/>
      <c r="I46" s="289"/>
      <c r="J46" s="289"/>
      <c r="K46" s="289"/>
      <c r="L46" s="289"/>
      <c r="M46" s="289"/>
      <c r="N46" s="289"/>
      <c r="O46" s="289"/>
      <c r="P46" s="289"/>
      <c r="Q46" s="289"/>
      <c r="R46" s="289"/>
      <c r="S46" s="289"/>
      <c r="T46" s="289"/>
      <c r="U46" s="289"/>
      <c r="V46" s="289"/>
      <c r="W46" s="289"/>
      <c r="X46" s="296" t="s">
        <v>138</v>
      </c>
      <c r="Y46" s="296" t="s">
        <v>43</v>
      </c>
      <c r="Z46" s="297">
        <v>10900</v>
      </c>
      <c r="AA46" s="289"/>
      <c r="AB46" s="289"/>
      <c r="AC46" s="289"/>
      <c r="AD46" s="289"/>
    </row>
    <row r="47" spans="2:30" x14ac:dyDescent="0.25">
      <c r="B47" s="298"/>
      <c r="C47" s="298"/>
      <c r="D47" s="298"/>
      <c r="E47" s="299"/>
      <c r="F47" s="299"/>
      <c r="G47" s="299"/>
      <c r="H47" s="299"/>
      <c r="I47" s="298"/>
      <c r="J47" s="298"/>
      <c r="K47" s="298"/>
      <c r="L47" s="298"/>
      <c r="M47" s="298"/>
      <c r="N47" s="298"/>
      <c r="O47" s="298"/>
      <c r="P47" s="298"/>
      <c r="Q47" s="298"/>
      <c r="R47" s="298"/>
      <c r="S47" s="298"/>
      <c r="T47" s="298"/>
      <c r="U47" s="298"/>
      <c r="V47" s="298"/>
      <c r="W47" s="298"/>
      <c r="X47" s="305" t="s">
        <v>139</v>
      </c>
      <c r="Y47" s="305" t="s">
        <v>43</v>
      </c>
      <c r="Z47" s="306">
        <v>14400</v>
      </c>
      <c r="AA47" s="298"/>
      <c r="AB47" s="298"/>
      <c r="AC47" s="298"/>
      <c r="AD47" s="298"/>
    </row>
    <row r="48" spans="2:30" x14ac:dyDescent="0.25">
      <c r="B48" s="289"/>
      <c r="C48" s="289"/>
      <c r="D48" s="289"/>
      <c r="E48" s="290"/>
      <c r="F48" s="290"/>
      <c r="G48" s="290"/>
      <c r="H48" s="290"/>
      <c r="I48" s="289"/>
      <c r="J48" s="289"/>
      <c r="K48" s="289"/>
      <c r="L48" s="289"/>
      <c r="M48" s="289"/>
      <c r="N48" s="289"/>
      <c r="O48" s="289"/>
      <c r="P48" s="289"/>
      <c r="Q48" s="289"/>
      <c r="R48" s="289"/>
      <c r="S48" s="289"/>
      <c r="T48" s="289"/>
      <c r="U48" s="289"/>
      <c r="V48" s="289"/>
      <c r="W48" s="289"/>
      <c r="X48" s="296" t="s">
        <v>140</v>
      </c>
      <c r="Y48" s="296" t="s">
        <v>43</v>
      </c>
      <c r="Z48" s="297">
        <v>6130</v>
      </c>
      <c r="AA48" s="289"/>
      <c r="AB48" s="289"/>
      <c r="AC48" s="289"/>
      <c r="AD48" s="289"/>
    </row>
    <row r="49" spans="2:30" x14ac:dyDescent="0.25">
      <c r="B49" s="298"/>
      <c r="C49" s="298"/>
      <c r="D49" s="298"/>
      <c r="E49" s="299"/>
      <c r="F49" s="299"/>
      <c r="G49" s="299"/>
      <c r="H49" s="299"/>
      <c r="I49" s="298"/>
      <c r="J49" s="298"/>
      <c r="K49" s="298"/>
      <c r="L49" s="298"/>
      <c r="M49" s="298"/>
      <c r="N49" s="298"/>
      <c r="O49" s="298"/>
      <c r="P49" s="298"/>
      <c r="Q49" s="298"/>
      <c r="R49" s="298"/>
      <c r="S49" s="298"/>
      <c r="T49" s="298"/>
      <c r="U49" s="298"/>
      <c r="V49" s="298"/>
      <c r="W49" s="298"/>
      <c r="X49" s="305" t="s">
        <v>141</v>
      </c>
      <c r="Y49" s="305" t="s">
        <v>43</v>
      </c>
      <c r="Z49" s="306">
        <v>10000</v>
      </c>
      <c r="AA49" s="298"/>
      <c r="AB49" s="298"/>
      <c r="AC49" s="298"/>
      <c r="AD49" s="298"/>
    </row>
    <row r="50" spans="2:30" x14ac:dyDescent="0.25">
      <c r="B50" s="289"/>
      <c r="C50" s="289"/>
      <c r="D50" s="289"/>
      <c r="E50" s="290"/>
      <c r="F50" s="290"/>
      <c r="G50" s="290"/>
      <c r="H50" s="290"/>
      <c r="I50" s="289"/>
      <c r="J50" s="289"/>
      <c r="K50" s="289"/>
      <c r="L50" s="289"/>
      <c r="M50" s="289"/>
      <c r="N50" s="289"/>
      <c r="O50" s="289"/>
      <c r="P50" s="289"/>
      <c r="Q50" s="289"/>
      <c r="R50" s="289"/>
      <c r="S50" s="289"/>
      <c r="T50" s="289"/>
      <c r="U50" s="289"/>
      <c r="V50" s="289"/>
      <c r="W50" s="289"/>
      <c r="X50" s="296" t="s">
        <v>142</v>
      </c>
      <c r="Y50" s="296" t="s">
        <v>43</v>
      </c>
      <c r="Z50" s="297">
        <v>7370</v>
      </c>
      <c r="AA50" s="289"/>
      <c r="AB50" s="289"/>
      <c r="AC50" s="289"/>
      <c r="AD50" s="289"/>
    </row>
    <row r="51" spans="2:30" x14ac:dyDescent="0.25">
      <c r="B51" s="298"/>
      <c r="C51" s="298"/>
      <c r="D51" s="298"/>
      <c r="E51" s="299"/>
      <c r="F51" s="299"/>
      <c r="G51" s="299"/>
      <c r="H51" s="299"/>
      <c r="I51" s="298"/>
      <c r="J51" s="298"/>
      <c r="K51" s="298"/>
      <c r="L51" s="298"/>
      <c r="M51" s="298"/>
      <c r="N51" s="298"/>
      <c r="O51" s="298"/>
      <c r="P51" s="298"/>
      <c r="Q51" s="298"/>
      <c r="R51" s="298"/>
      <c r="S51" s="298"/>
      <c r="T51" s="298"/>
      <c r="U51" s="298"/>
      <c r="V51" s="298"/>
      <c r="W51" s="298"/>
      <c r="X51" s="305" t="s">
        <v>143</v>
      </c>
      <c r="Y51" s="305" t="s">
        <v>43</v>
      </c>
      <c r="Z51" s="306">
        <v>1890</v>
      </c>
      <c r="AA51" s="298"/>
      <c r="AB51" s="298"/>
      <c r="AC51" s="298"/>
      <c r="AD51" s="298"/>
    </row>
    <row r="52" spans="2:30" x14ac:dyDescent="0.25">
      <c r="B52" s="289"/>
      <c r="C52" s="289"/>
      <c r="D52" s="289"/>
      <c r="E52" s="290"/>
      <c r="F52" s="290"/>
      <c r="G52" s="290"/>
      <c r="H52" s="290"/>
      <c r="I52" s="289"/>
      <c r="J52" s="289"/>
      <c r="K52" s="289"/>
      <c r="L52" s="289"/>
      <c r="M52" s="289"/>
      <c r="N52" s="289"/>
      <c r="O52" s="289"/>
      <c r="P52" s="289"/>
      <c r="Q52" s="289"/>
      <c r="R52" s="289"/>
      <c r="S52" s="289"/>
      <c r="T52" s="289"/>
      <c r="U52" s="289"/>
      <c r="V52" s="289"/>
      <c r="W52" s="289"/>
      <c r="X52" s="296" t="s">
        <v>144</v>
      </c>
      <c r="Y52" s="296" t="s">
        <v>43</v>
      </c>
      <c r="Z52" s="297">
        <v>7140</v>
      </c>
      <c r="AA52" s="289"/>
      <c r="AB52" s="289"/>
      <c r="AC52" s="289"/>
      <c r="AD52" s="289"/>
    </row>
    <row r="53" spans="2:30" x14ac:dyDescent="0.25">
      <c r="B53" s="298"/>
      <c r="C53" s="298"/>
      <c r="D53" s="298"/>
      <c r="E53" s="299"/>
      <c r="F53" s="299"/>
      <c r="G53" s="299"/>
      <c r="H53" s="299"/>
      <c r="I53" s="298"/>
      <c r="J53" s="298"/>
      <c r="K53" s="298"/>
      <c r="L53" s="298"/>
      <c r="M53" s="298"/>
      <c r="N53" s="298"/>
      <c r="O53" s="298"/>
      <c r="P53" s="298"/>
      <c r="Q53" s="298"/>
      <c r="R53" s="298"/>
      <c r="S53" s="298"/>
      <c r="T53" s="298"/>
      <c r="U53" s="298"/>
      <c r="V53" s="298"/>
      <c r="W53" s="298"/>
      <c r="X53" s="305" t="s">
        <v>145</v>
      </c>
      <c r="Y53" s="305" t="s">
        <v>43</v>
      </c>
      <c r="Z53" s="306">
        <v>1640</v>
      </c>
      <c r="AA53" s="298"/>
      <c r="AB53" s="298"/>
      <c r="AC53" s="298"/>
      <c r="AD53" s="298"/>
    </row>
    <row r="54" spans="2:30" x14ac:dyDescent="0.25">
      <c r="B54" s="289"/>
      <c r="C54" s="289"/>
      <c r="D54" s="289"/>
      <c r="E54" s="290"/>
      <c r="F54" s="290"/>
      <c r="G54" s="290"/>
      <c r="H54" s="290"/>
      <c r="I54" s="289"/>
      <c r="J54" s="289"/>
      <c r="K54" s="289"/>
      <c r="L54" s="289"/>
      <c r="M54" s="289"/>
      <c r="N54" s="289"/>
      <c r="O54" s="289"/>
      <c r="P54" s="289"/>
      <c r="Q54" s="289"/>
      <c r="R54" s="289"/>
      <c r="S54" s="289"/>
      <c r="T54" s="289"/>
      <c r="U54" s="289"/>
      <c r="V54" s="289"/>
      <c r="W54" s="289"/>
      <c r="X54" s="296" t="s">
        <v>146</v>
      </c>
      <c r="Y54" s="296" t="s">
        <v>43</v>
      </c>
      <c r="Z54" s="297">
        <v>1400</v>
      </c>
      <c r="AA54" s="289"/>
      <c r="AB54" s="289"/>
      <c r="AC54" s="289"/>
      <c r="AD54" s="289"/>
    </row>
    <row r="55" spans="2:30" x14ac:dyDescent="0.25">
      <c r="B55" s="298"/>
      <c r="C55" s="298"/>
      <c r="D55" s="298"/>
      <c r="E55" s="299"/>
      <c r="F55" s="299"/>
      <c r="G55" s="299"/>
      <c r="H55" s="299"/>
      <c r="I55" s="298"/>
      <c r="J55" s="298"/>
      <c r="K55" s="298"/>
      <c r="L55" s="298"/>
      <c r="M55" s="298"/>
      <c r="N55" s="298"/>
      <c r="O55" s="298"/>
      <c r="P55" s="298"/>
      <c r="Q55" s="298"/>
      <c r="R55" s="298"/>
      <c r="S55" s="298"/>
      <c r="T55" s="298"/>
      <c r="U55" s="298"/>
      <c r="V55" s="298"/>
      <c r="W55" s="298"/>
      <c r="X55" s="305" t="s">
        <v>147</v>
      </c>
      <c r="Y55" s="305" t="s">
        <v>43</v>
      </c>
      <c r="Z55" s="306">
        <v>5</v>
      </c>
      <c r="AA55" s="298"/>
      <c r="AB55" s="298"/>
      <c r="AC55" s="298"/>
      <c r="AD55" s="298"/>
    </row>
    <row r="56" spans="2:30" x14ac:dyDescent="0.25">
      <c r="B56" s="289"/>
      <c r="C56" s="289"/>
      <c r="D56" s="289"/>
      <c r="E56" s="290"/>
      <c r="F56" s="290"/>
      <c r="G56" s="290"/>
      <c r="H56" s="290"/>
      <c r="I56" s="289"/>
      <c r="J56" s="289"/>
      <c r="K56" s="289"/>
      <c r="L56" s="289"/>
      <c r="M56" s="289"/>
      <c r="N56" s="289"/>
      <c r="O56" s="289"/>
      <c r="P56" s="289"/>
      <c r="Q56" s="289"/>
      <c r="R56" s="289"/>
      <c r="S56" s="289"/>
      <c r="T56" s="289"/>
      <c r="U56" s="289"/>
      <c r="V56" s="289"/>
      <c r="W56" s="289"/>
      <c r="X56" s="296" t="s">
        <v>148</v>
      </c>
      <c r="Y56" s="296" t="s">
        <v>43</v>
      </c>
      <c r="Z56" s="297">
        <v>146</v>
      </c>
      <c r="AA56" s="289"/>
      <c r="AB56" s="289"/>
      <c r="AC56" s="289"/>
      <c r="AD56" s="289"/>
    </row>
    <row r="57" spans="2:30" x14ac:dyDescent="0.25">
      <c r="B57" s="298"/>
      <c r="C57" s="298"/>
      <c r="D57" s="298"/>
      <c r="E57" s="299"/>
      <c r="F57" s="299"/>
      <c r="G57" s="299"/>
      <c r="H57" s="299"/>
      <c r="I57" s="298"/>
      <c r="J57" s="298"/>
      <c r="K57" s="298"/>
      <c r="L57" s="298"/>
      <c r="M57" s="298"/>
      <c r="N57" s="298"/>
      <c r="O57" s="298"/>
      <c r="P57" s="298"/>
      <c r="Q57" s="298"/>
      <c r="R57" s="298"/>
      <c r="S57" s="298"/>
      <c r="T57" s="298"/>
      <c r="U57" s="298"/>
      <c r="V57" s="298"/>
      <c r="W57" s="298"/>
      <c r="X57" s="305" t="s">
        <v>149</v>
      </c>
      <c r="Y57" s="305" t="s">
        <v>43</v>
      </c>
      <c r="Z57" s="306">
        <v>1810</v>
      </c>
      <c r="AA57" s="298"/>
      <c r="AB57" s="298"/>
      <c r="AC57" s="298"/>
      <c r="AD57" s="298"/>
    </row>
    <row r="58" spans="2:30" x14ac:dyDescent="0.25">
      <c r="B58" s="289"/>
      <c r="C58" s="289"/>
      <c r="D58" s="289"/>
      <c r="E58" s="290"/>
      <c r="F58" s="290"/>
      <c r="G58" s="290"/>
      <c r="H58" s="290"/>
      <c r="I58" s="289"/>
      <c r="J58" s="289"/>
      <c r="K58" s="289"/>
      <c r="L58" s="289"/>
      <c r="M58" s="289"/>
      <c r="N58" s="289"/>
      <c r="O58" s="289"/>
      <c r="P58" s="289"/>
      <c r="Q58" s="289"/>
      <c r="R58" s="289"/>
      <c r="S58" s="289"/>
      <c r="T58" s="289"/>
      <c r="U58" s="289"/>
      <c r="V58" s="289"/>
      <c r="W58" s="289"/>
      <c r="X58" s="296" t="s">
        <v>150</v>
      </c>
      <c r="Y58" s="296" t="s">
        <v>43</v>
      </c>
      <c r="Z58" s="297">
        <v>77</v>
      </c>
      <c r="AA58" s="289"/>
      <c r="AB58" s="289"/>
      <c r="AC58" s="289"/>
      <c r="AD58" s="289"/>
    </row>
    <row r="59" spans="2:30" ht="15" customHeight="1" x14ac:dyDescent="0.25">
      <c r="B59" s="298"/>
      <c r="C59" s="298"/>
      <c r="D59" s="298"/>
      <c r="E59" s="299"/>
      <c r="F59" s="299"/>
      <c r="G59" s="299"/>
      <c r="H59" s="299"/>
      <c r="I59" s="298"/>
      <c r="J59" s="298"/>
      <c r="K59" s="298"/>
      <c r="L59" s="298"/>
      <c r="M59" s="298"/>
      <c r="N59" s="298"/>
      <c r="O59" s="298"/>
      <c r="P59" s="298"/>
      <c r="Q59" s="298"/>
      <c r="R59" s="298"/>
      <c r="S59" s="298"/>
      <c r="T59" s="298"/>
      <c r="U59" s="298"/>
      <c r="V59" s="298"/>
      <c r="W59" s="298"/>
      <c r="X59" s="305" t="s">
        <v>151</v>
      </c>
      <c r="Y59" s="305" t="s">
        <v>43</v>
      </c>
      <c r="Z59" s="306">
        <v>609</v>
      </c>
      <c r="AA59" s="298"/>
      <c r="AB59" s="298"/>
      <c r="AC59" s="298"/>
      <c r="AD59" s="298"/>
    </row>
    <row r="60" spans="2:30" ht="15" customHeight="1" x14ac:dyDescent="0.25">
      <c r="B60" s="289"/>
      <c r="C60" s="289"/>
      <c r="D60" s="289"/>
      <c r="E60" s="290"/>
      <c r="F60" s="290"/>
      <c r="G60" s="290"/>
      <c r="H60" s="290"/>
      <c r="I60" s="289"/>
      <c r="J60" s="289"/>
      <c r="K60" s="289"/>
      <c r="L60" s="289"/>
      <c r="M60" s="289"/>
      <c r="N60" s="289"/>
      <c r="O60" s="289"/>
      <c r="P60" s="289"/>
      <c r="Q60" s="289"/>
      <c r="R60" s="289"/>
      <c r="S60" s="289"/>
      <c r="T60" s="289"/>
      <c r="U60" s="289"/>
      <c r="V60" s="289"/>
      <c r="W60" s="289"/>
      <c r="X60" s="296" t="s">
        <v>152</v>
      </c>
      <c r="Y60" s="296" t="s">
        <v>43</v>
      </c>
      <c r="Z60" s="297">
        <v>725</v>
      </c>
      <c r="AA60" s="289"/>
      <c r="AB60" s="289"/>
      <c r="AC60" s="289"/>
      <c r="AD60" s="289"/>
    </row>
    <row r="61" spans="2:30" ht="15" customHeight="1" x14ac:dyDescent="0.25">
      <c r="B61" s="298"/>
      <c r="C61" s="298"/>
      <c r="D61" s="298"/>
      <c r="E61" s="299"/>
      <c r="F61" s="299"/>
      <c r="G61" s="299"/>
      <c r="H61" s="299"/>
      <c r="I61" s="298"/>
      <c r="J61" s="298"/>
      <c r="K61" s="298"/>
      <c r="L61" s="298"/>
      <c r="M61" s="298"/>
      <c r="N61" s="298"/>
      <c r="O61" s="298"/>
      <c r="P61" s="298"/>
      <c r="Q61" s="298"/>
      <c r="R61" s="298"/>
      <c r="S61" s="298"/>
      <c r="T61" s="298"/>
      <c r="U61" s="298"/>
      <c r="V61" s="298"/>
      <c r="W61" s="298"/>
      <c r="X61" s="305" t="s">
        <v>153</v>
      </c>
      <c r="Y61" s="305" t="s">
        <v>43</v>
      </c>
      <c r="Z61" s="306">
        <v>2310</v>
      </c>
      <c r="AA61" s="298"/>
      <c r="AB61" s="298"/>
      <c r="AC61" s="298"/>
      <c r="AD61" s="298"/>
    </row>
    <row r="62" spans="2:30" ht="15" customHeight="1" x14ac:dyDescent="0.25">
      <c r="B62" s="289"/>
      <c r="C62" s="289"/>
      <c r="D62" s="289"/>
      <c r="E62" s="290"/>
      <c r="F62" s="290"/>
      <c r="G62" s="290"/>
      <c r="H62" s="290"/>
      <c r="I62" s="289"/>
      <c r="J62" s="289"/>
      <c r="K62" s="289"/>
      <c r="L62" s="289"/>
      <c r="M62" s="289"/>
      <c r="N62" s="289"/>
      <c r="O62" s="289"/>
      <c r="P62" s="289"/>
      <c r="Q62" s="289"/>
      <c r="R62" s="289"/>
      <c r="S62" s="289"/>
      <c r="T62" s="289"/>
      <c r="U62" s="289"/>
      <c r="V62" s="289"/>
      <c r="W62" s="289"/>
      <c r="X62" s="296" t="s">
        <v>154</v>
      </c>
      <c r="Y62" s="296" t="s">
        <v>43</v>
      </c>
      <c r="Z62" s="297">
        <v>122</v>
      </c>
      <c r="AA62" s="289"/>
      <c r="AB62" s="289"/>
      <c r="AC62" s="289"/>
      <c r="AD62" s="289"/>
    </row>
    <row r="63" spans="2:30" ht="15" customHeight="1" x14ac:dyDescent="0.25">
      <c r="B63" s="298"/>
      <c r="C63" s="298"/>
      <c r="D63" s="298"/>
      <c r="E63" s="299"/>
      <c r="F63" s="299"/>
      <c r="G63" s="299"/>
      <c r="H63" s="299"/>
      <c r="I63" s="298"/>
      <c r="J63" s="298"/>
      <c r="K63" s="298"/>
      <c r="L63" s="298"/>
      <c r="M63" s="298"/>
      <c r="N63" s="298"/>
      <c r="O63" s="298"/>
      <c r="P63" s="298"/>
      <c r="Q63" s="298"/>
      <c r="R63" s="298"/>
      <c r="S63" s="298"/>
      <c r="T63" s="298"/>
      <c r="U63" s="298"/>
      <c r="V63" s="298"/>
      <c r="W63" s="298"/>
      <c r="X63" s="305" t="s">
        <v>155</v>
      </c>
      <c r="Y63" s="305" t="s">
        <v>43</v>
      </c>
      <c r="Z63" s="306">
        <v>595</v>
      </c>
      <c r="AA63" s="298"/>
      <c r="AB63" s="298"/>
      <c r="AC63" s="298"/>
      <c r="AD63" s="298"/>
    </row>
    <row r="64" spans="2:30" x14ac:dyDescent="0.25">
      <c r="B64" s="289"/>
      <c r="C64" s="289"/>
      <c r="D64" s="289"/>
      <c r="E64" s="290"/>
      <c r="F64" s="290"/>
      <c r="G64" s="290"/>
      <c r="H64" s="290"/>
      <c r="I64" s="289"/>
      <c r="J64" s="289"/>
      <c r="K64" s="289"/>
      <c r="L64" s="289"/>
      <c r="M64" s="289"/>
      <c r="N64" s="289"/>
      <c r="O64" s="289"/>
      <c r="P64" s="289"/>
      <c r="Q64" s="289"/>
      <c r="R64" s="289"/>
      <c r="S64" s="289"/>
      <c r="T64" s="289"/>
      <c r="U64" s="289"/>
      <c r="V64" s="289"/>
      <c r="W64" s="289"/>
      <c r="X64" s="296" t="s">
        <v>156</v>
      </c>
      <c r="Y64" s="296" t="s">
        <v>43</v>
      </c>
      <c r="Z64" s="297">
        <v>151</v>
      </c>
      <c r="AA64" s="289"/>
      <c r="AB64" s="289"/>
      <c r="AC64" s="289"/>
      <c r="AD64" s="289"/>
    </row>
    <row r="65" spans="2:30" x14ac:dyDescent="0.25">
      <c r="B65" s="298"/>
      <c r="C65" s="298"/>
      <c r="D65" s="298"/>
      <c r="E65" s="299"/>
      <c r="F65" s="299"/>
      <c r="G65" s="299"/>
      <c r="H65" s="299"/>
      <c r="I65" s="298"/>
      <c r="J65" s="298"/>
      <c r="K65" s="298"/>
      <c r="L65" s="298"/>
      <c r="M65" s="298"/>
      <c r="N65" s="298"/>
      <c r="O65" s="298"/>
      <c r="P65" s="298"/>
      <c r="Q65" s="298"/>
      <c r="R65" s="298"/>
      <c r="S65" s="298"/>
      <c r="T65" s="298"/>
      <c r="U65" s="298"/>
      <c r="V65" s="298"/>
      <c r="W65" s="298"/>
      <c r="X65" s="305" t="s">
        <v>157</v>
      </c>
      <c r="Y65" s="305" t="s">
        <v>43</v>
      </c>
      <c r="Z65" s="306">
        <v>17200</v>
      </c>
      <c r="AA65" s="298"/>
      <c r="AB65" s="298"/>
      <c r="AC65" s="298"/>
      <c r="AD65" s="298"/>
    </row>
    <row r="66" spans="2:30" x14ac:dyDescent="0.25">
      <c r="B66" s="289"/>
      <c r="C66" s="289"/>
      <c r="D66" s="289"/>
      <c r="E66" s="290"/>
      <c r="F66" s="290"/>
      <c r="G66" s="290"/>
      <c r="H66" s="290"/>
      <c r="I66" s="289"/>
      <c r="J66" s="289"/>
      <c r="K66" s="289"/>
      <c r="L66" s="289"/>
      <c r="M66" s="289"/>
      <c r="N66" s="289"/>
      <c r="O66" s="289"/>
      <c r="P66" s="289"/>
      <c r="Q66" s="289"/>
      <c r="R66" s="289"/>
      <c r="S66" s="289"/>
      <c r="T66" s="289"/>
      <c r="U66" s="289"/>
      <c r="V66" s="289"/>
      <c r="W66" s="289"/>
      <c r="X66" s="296" t="s">
        <v>158</v>
      </c>
      <c r="Y66" s="296" t="s">
        <v>43</v>
      </c>
      <c r="Z66" s="297">
        <v>7500</v>
      </c>
      <c r="AA66" s="289"/>
      <c r="AB66" s="289"/>
      <c r="AC66" s="289"/>
      <c r="AD66" s="289"/>
    </row>
    <row r="67" spans="2:30" x14ac:dyDescent="0.25">
      <c r="B67" s="298"/>
      <c r="C67" s="298"/>
      <c r="D67" s="298"/>
      <c r="E67" s="299"/>
      <c r="F67" s="299"/>
      <c r="G67" s="299"/>
      <c r="H67" s="299"/>
      <c r="I67" s="298"/>
      <c r="J67" s="298"/>
      <c r="K67" s="298"/>
      <c r="L67" s="298"/>
      <c r="M67" s="298"/>
      <c r="N67" s="298"/>
      <c r="O67" s="298"/>
      <c r="P67" s="298"/>
      <c r="Q67" s="298"/>
      <c r="R67" s="298"/>
      <c r="S67" s="298"/>
      <c r="T67" s="298"/>
      <c r="U67" s="298"/>
      <c r="V67" s="298"/>
      <c r="W67" s="298"/>
      <c r="X67" s="305" t="s">
        <v>159</v>
      </c>
      <c r="Y67" s="305" t="s">
        <v>43</v>
      </c>
      <c r="Z67" s="306">
        <v>17700</v>
      </c>
      <c r="AA67" s="298"/>
      <c r="AB67" s="298"/>
      <c r="AC67" s="298"/>
      <c r="AD67" s="298"/>
    </row>
    <row r="68" spans="2:30" x14ac:dyDescent="0.25">
      <c r="B68" s="289"/>
      <c r="C68" s="289"/>
      <c r="D68" s="289"/>
      <c r="E68" s="290"/>
      <c r="F68" s="290"/>
      <c r="G68" s="290"/>
      <c r="H68" s="290"/>
      <c r="I68" s="289"/>
      <c r="J68" s="289"/>
      <c r="K68" s="289"/>
      <c r="L68" s="289"/>
      <c r="M68" s="289"/>
      <c r="N68" s="289"/>
      <c r="O68" s="289"/>
      <c r="P68" s="289"/>
      <c r="Q68" s="289"/>
      <c r="R68" s="289"/>
      <c r="S68" s="289"/>
      <c r="T68" s="289"/>
      <c r="U68" s="289"/>
      <c r="V68" s="289"/>
      <c r="W68" s="289"/>
      <c r="X68" s="296" t="s">
        <v>160</v>
      </c>
      <c r="Y68" s="296" t="s">
        <v>43</v>
      </c>
      <c r="Z68" s="297">
        <v>17340</v>
      </c>
      <c r="AA68" s="289"/>
      <c r="AB68" s="289"/>
      <c r="AC68" s="289"/>
      <c r="AD68" s="289"/>
    </row>
    <row r="69" spans="2:30" x14ac:dyDescent="0.25">
      <c r="B69" s="298"/>
      <c r="C69" s="298"/>
      <c r="D69" s="298"/>
      <c r="E69" s="299"/>
      <c r="F69" s="299"/>
      <c r="G69" s="299"/>
      <c r="H69" s="299"/>
      <c r="I69" s="298"/>
      <c r="J69" s="298"/>
      <c r="K69" s="298"/>
      <c r="L69" s="298"/>
      <c r="M69" s="298"/>
      <c r="N69" s="298"/>
      <c r="O69" s="298"/>
      <c r="P69" s="298"/>
      <c r="Q69" s="298"/>
      <c r="R69" s="298"/>
      <c r="S69" s="298"/>
      <c r="T69" s="298"/>
      <c r="U69" s="298"/>
      <c r="V69" s="298"/>
      <c r="W69" s="298"/>
      <c r="X69" s="305" t="s">
        <v>161</v>
      </c>
      <c r="Y69" s="305" t="s">
        <v>43</v>
      </c>
      <c r="Z69" s="306">
        <v>14900</v>
      </c>
      <c r="AA69" s="298"/>
      <c r="AB69" s="298"/>
      <c r="AC69" s="298"/>
      <c r="AD69" s="298"/>
    </row>
    <row r="70" spans="2:30" x14ac:dyDescent="0.25">
      <c r="B70" s="289"/>
      <c r="C70" s="289"/>
      <c r="D70" s="289"/>
      <c r="E70" s="290"/>
      <c r="F70" s="290"/>
      <c r="G70" s="290"/>
      <c r="H70" s="290"/>
      <c r="I70" s="289"/>
      <c r="J70" s="289"/>
      <c r="K70" s="289"/>
      <c r="L70" s="289"/>
      <c r="M70" s="289"/>
      <c r="N70" s="289"/>
      <c r="O70" s="289"/>
      <c r="P70" s="289"/>
      <c r="Q70" s="289"/>
      <c r="R70" s="289"/>
      <c r="S70" s="289"/>
      <c r="T70" s="289"/>
      <c r="U70" s="289"/>
      <c r="V70" s="289"/>
      <c r="W70" s="289"/>
      <c r="X70" s="296" t="s">
        <v>162</v>
      </c>
      <c r="Y70" s="296" t="s">
        <v>43</v>
      </c>
      <c r="Z70" s="297">
        <v>6320</v>
      </c>
      <c r="AA70" s="289"/>
      <c r="AB70" s="289"/>
      <c r="AC70" s="289"/>
      <c r="AD70" s="289"/>
    </row>
    <row r="71" spans="2:30" x14ac:dyDescent="0.25">
      <c r="B71" s="298"/>
      <c r="C71" s="298"/>
      <c r="D71" s="298"/>
      <c r="E71" s="299"/>
      <c r="F71" s="299"/>
      <c r="G71" s="299"/>
      <c r="H71" s="299"/>
      <c r="I71" s="298"/>
      <c r="J71" s="298"/>
      <c r="K71" s="298"/>
      <c r="L71" s="298"/>
      <c r="M71" s="298"/>
      <c r="N71" s="298"/>
      <c r="O71" s="298"/>
      <c r="P71" s="298"/>
      <c r="Q71" s="298"/>
      <c r="R71" s="298"/>
      <c r="S71" s="298"/>
      <c r="T71" s="298"/>
      <c r="U71" s="298"/>
      <c r="V71" s="298"/>
      <c r="W71" s="298"/>
      <c r="X71" s="305" t="s">
        <v>163</v>
      </c>
      <c r="Y71" s="305" t="s">
        <v>43</v>
      </c>
      <c r="Z71" s="306">
        <v>756</v>
      </c>
      <c r="AA71" s="298"/>
      <c r="AB71" s="298"/>
      <c r="AC71" s="298"/>
      <c r="AD71" s="298"/>
    </row>
    <row r="72" spans="2:30" x14ac:dyDescent="0.25">
      <c r="B72" s="289"/>
      <c r="C72" s="289"/>
      <c r="D72" s="289"/>
      <c r="E72" s="290"/>
      <c r="F72" s="290"/>
      <c r="G72" s="290"/>
      <c r="H72" s="290"/>
      <c r="I72" s="289"/>
      <c r="J72" s="289"/>
      <c r="K72" s="289"/>
      <c r="L72" s="289"/>
      <c r="M72" s="289"/>
      <c r="N72" s="289"/>
      <c r="O72" s="289"/>
      <c r="P72" s="289"/>
      <c r="Q72" s="289"/>
      <c r="R72" s="289"/>
      <c r="S72" s="289"/>
      <c r="T72" s="289"/>
      <c r="U72" s="289"/>
      <c r="V72" s="289"/>
      <c r="W72" s="289"/>
      <c r="X72" s="296" t="s">
        <v>164</v>
      </c>
      <c r="Y72" s="296" t="s">
        <v>43</v>
      </c>
      <c r="Z72" s="297">
        <v>350</v>
      </c>
      <c r="AA72" s="289"/>
      <c r="AB72" s="289"/>
      <c r="AC72" s="289"/>
      <c r="AD72" s="289"/>
    </row>
    <row r="73" spans="2:30" x14ac:dyDescent="0.25">
      <c r="B73" s="298"/>
      <c r="C73" s="298"/>
      <c r="D73" s="298"/>
      <c r="E73" s="299"/>
      <c r="F73" s="299"/>
      <c r="G73" s="299"/>
      <c r="H73" s="299"/>
      <c r="I73" s="298"/>
      <c r="J73" s="298"/>
      <c r="K73" s="298"/>
      <c r="L73" s="298"/>
      <c r="M73" s="298"/>
      <c r="N73" s="298"/>
      <c r="O73" s="298"/>
      <c r="P73" s="298"/>
      <c r="Q73" s="298"/>
      <c r="R73" s="298"/>
      <c r="S73" s="298"/>
      <c r="T73" s="298"/>
      <c r="U73" s="298"/>
      <c r="V73" s="298"/>
      <c r="W73" s="298"/>
      <c r="X73" s="305" t="s">
        <v>165</v>
      </c>
      <c r="Y73" s="305" t="s">
        <v>43</v>
      </c>
      <c r="Z73" s="306">
        <v>708</v>
      </c>
      <c r="AA73" s="298"/>
      <c r="AB73" s="298"/>
      <c r="AC73" s="298"/>
      <c r="AD73" s="298"/>
    </row>
    <row r="74" spans="2:30" x14ac:dyDescent="0.25">
      <c r="B74" s="289"/>
      <c r="C74" s="289"/>
      <c r="D74" s="289"/>
      <c r="E74" s="290"/>
      <c r="F74" s="290"/>
      <c r="G74" s="290"/>
      <c r="H74" s="290"/>
      <c r="I74" s="289"/>
      <c r="J74" s="289"/>
      <c r="K74" s="289"/>
      <c r="L74" s="289"/>
      <c r="M74" s="289"/>
      <c r="N74" s="289"/>
      <c r="O74" s="289"/>
      <c r="P74" s="289"/>
      <c r="Q74" s="289"/>
      <c r="R74" s="289"/>
      <c r="S74" s="289"/>
      <c r="T74" s="289"/>
      <c r="U74" s="289"/>
      <c r="V74" s="289"/>
      <c r="W74" s="289"/>
      <c r="X74" s="296" t="s">
        <v>166</v>
      </c>
      <c r="Y74" s="296" t="s">
        <v>43</v>
      </c>
      <c r="Z74" s="297">
        <v>659</v>
      </c>
      <c r="AA74" s="289"/>
      <c r="AB74" s="289"/>
      <c r="AC74" s="289"/>
      <c r="AD74" s="289"/>
    </row>
    <row r="75" spans="2:30" x14ac:dyDescent="0.25">
      <c r="B75" s="298"/>
      <c r="C75" s="298"/>
      <c r="D75" s="298"/>
      <c r="E75" s="299"/>
      <c r="F75" s="299"/>
      <c r="G75" s="299"/>
      <c r="H75" s="299"/>
      <c r="I75" s="298"/>
      <c r="J75" s="298"/>
      <c r="K75" s="298"/>
      <c r="L75" s="298"/>
      <c r="M75" s="298"/>
      <c r="N75" s="298"/>
      <c r="O75" s="298"/>
      <c r="P75" s="298"/>
      <c r="Q75" s="298"/>
      <c r="R75" s="298"/>
      <c r="S75" s="298"/>
      <c r="T75" s="298"/>
      <c r="U75" s="298"/>
      <c r="V75" s="298"/>
      <c r="W75" s="298"/>
      <c r="X75" s="305" t="s">
        <v>167</v>
      </c>
      <c r="Y75" s="305" t="s">
        <v>43</v>
      </c>
      <c r="Z75" s="306">
        <v>359</v>
      </c>
      <c r="AA75" s="298"/>
      <c r="AB75" s="298"/>
      <c r="AC75" s="298"/>
      <c r="AD75" s="298"/>
    </row>
    <row r="76" spans="2:30" x14ac:dyDescent="0.25">
      <c r="B76" s="289"/>
      <c r="C76" s="289"/>
      <c r="D76" s="289"/>
      <c r="E76" s="290"/>
      <c r="F76" s="290"/>
      <c r="G76" s="290"/>
      <c r="H76" s="290"/>
      <c r="I76" s="289"/>
      <c r="J76" s="289"/>
      <c r="K76" s="289"/>
      <c r="L76" s="289"/>
      <c r="M76" s="289"/>
      <c r="N76" s="289"/>
      <c r="O76" s="289"/>
      <c r="P76" s="289"/>
      <c r="Q76" s="289"/>
      <c r="R76" s="289"/>
      <c r="S76" s="289"/>
      <c r="T76" s="289"/>
      <c r="U76" s="289"/>
      <c r="V76" s="289"/>
      <c r="W76" s="289"/>
      <c r="X76" s="296" t="s">
        <v>168</v>
      </c>
      <c r="Y76" s="296" t="s">
        <v>43</v>
      </c>
      <c r="Z76" s="297">
        <v>575</v>
      </c>
      <c r="AA76" s="289"/>
      <c r="AB76" s="289"/>
      <c r="AC76" s="289"/>
      <c r="AD76" s="289"/>
    </row>
    <row r="77" spans="2:30" x14ac:dyDescent="0.25">
      <c r="B77" s="298"/>
      <c r="C77" s="298"/>
      <c r="D77" s="298"/>
      <c r="E77" s="299"/>
      <c r="F77" s="299"/>
      <c r="G77" s="299"/>
      <c r="H77" s="299"/>
      <c r="I77" s="298"/>
      <c r="J77" s="298"/>
      <c r="K77" s="298"/>
      <c r="L77" s="298"/>
      <c r="M77" s="298"/>
      <c r="N77" s="298"/>
      <c r="O77" s="298"/>
      <c r="P77" s="298"/>
      <c r="Q77" s="298"/>
      <c r="R77" s="298"/>
      <c r="S77" s="298"/>
      <c r="T77" s="298"/>
      <c r="U77" s="298"/>
      <c r="V77" s="298"/>
      <c r="W77" s="298"/>
      <c r="X77" s="305" t="s">
        <v>169</v>
      </c>
      <c r="Y77" s="305" t="s">
        <v>43</v>
      </c>
      <c r="Z77" s="306">
        <v>580</v>
      </c>
      <c r="AA77" s="298"/>
      <c r="AB77" s="298"/>
      <c r="AC77" s="298"/>
      <c r="AD77" s="298"/>
    </row>
    <row r="78" spans="2:30" x14ac:dyDescent="0.25">
      <c r="B78" s="289"/>
      <c r="C78" s="289"/>
      <c r="D78" s="289"/>
      <c r="E78" s="290"/>
      <c r="F78" s="290"/>
      <c r="G78" s="290"/>
      <c r="H78" s="290"/>
      <c r="I78" s="289"/>
      <c r="J78" s="289"/>
      <c r="K78" s="289"/>
      <c r="L78" s="289"/>
      <c r="M78" s="289"/>
      <c r="N78" s="289"/>
      <c r="O78" s="289"/>
      <c r="P78" s="289"/>
      <c r="Q78" s="289"/>
      <c r="R78" s="289"/>
      <c r="S78" s="289"/>
      <c r="T78" s="289"/>
      <c r="U78" s="289"/>
      <c r="V78" s="289"/>
      <c r="W78" s="289"/>
      <c r="X78" s="296" t="s">
        <v>170</v>
      </c>
      <c r="Y78" s="296" t="s">
        <v>43</v>
      </c>
      <c r="Z78" s="297">
        <v>110</v>
      </c>
      <c r="AA78" s="289"/>
      <c r="AB78" s="289"/>
      <c r="AC78" s="289"/>
      <c r="AD78" s="289"/>
    </row>
    <row r="79" spans="2:30" x14ac:dyDescent="0.25">
      <c r="B79" s="298"/>
      <c r="C79" s="298"/>
      <c r="D79" s="298"/>
      <c r="E79" s="299"/>
      <c r="F79" s="299"/>
      <c r="G79" s="299"/>
      <c r="H79" s="299"/>
      <c r="I79" s="298"/>
      <c r="J79" s="298"/>
      <c r="K79" s="298"/>
      <c r="L79" s="298"/>
      <c r="M79" s="298"/>
      <c r="N79" s="298"/>
      <c r="O79" s="298"/>
      <c r="P79" s="298"/>
      <c r="Q79" s="298"/>
      <c r="R79" s="298"/>
      <c r="S79" s="298"/>
      <c r="T79" s="298"/>
      <c r="U79" s="298"/>
      <c r="V79" s="298"/>
      <c r="W79" s="298"/>
      <c r="X79" s="305" t="s">
        <v>171</v>
      </c>
      <c r="Y79" s="305" t="s">
        <v>43</v>
      </c>
      <c r="Z79" s="306">
        <v>297</v>
      </c>
      <c r="AA79" s="298"/>
      <c r="AB79" s="298"/>
      <c r="AC79" s="298"/>
      <c r="AD79" s="298"/>
    </row>
    <row r="80" spans="2:30" x14ac:dyDescent="0.25">
      <c r="B80" s="289"/>
      <c r="C80" s="289"/>
      <c r="D80" s="289"/>
      <c r="E80" s="290"/>
      <c r="F80" s="290"/>
      <c r="G80" s="290"/>
      <c r="H80" s="290"/>
      <c r="I80" s="289"/>
      <c r="J80" s="289"/>
      <c r="K80" s="289"/>
      <c r="L80" s="289"/>
      <c r="M80" s="289"/>
      <c r="N80" s="289"/>
      <c r="O80" s="289"/>
      <c r="P80" s="289"/>
      <c r="Q80" s="289"/>
      <c r="R80" s="289"/>
      <c r="S80" s="289"/>
      <c r="T80" s="289"/>
      <c r="U80" s="289"/>
      <c r="V80" s="289"/>
      <c r="W80" s="289"/>
      <c r="X80" s="296" t="s">
        <v>172</v>
      </c>
      <c r="Y80" s="296" t="s">
        <v>43</v>
      </c>
      <c r="Z80" s="297">
        <v>59</v>
      </c>
      <c r="AA80" s="289"/>
      <c r="AB80" s="289"/>
      <c r="AC80" s="289"/>
      <c r="AD80" s="289"/>
    </row>
    <row r="81" spans="2:30" x14ac:dyDescent="0.25">
      <c r="B81" s="298"/>
      <c r="C81" s="298"/>
      <c r="D81" s="298"/>
      <c r="E81" s="299"/>
      <c r="F81" s="299"/>
      <c r="G81" s="299"/>
      <c r="H81" s="299"/>
      <c r="I81" s="298"/>
      <c r="J81" s="298"/>
      <c r="K81" s="298"/>
      <c r="L81" s="298"/>
      <c r="M81" s="298"/>
      <c r="N81" s="298"/>
      <c r="O81" s="298"/>
      <c r="P81" s="298"/>
      <c r="Q81" s="298"/>
      <c r="R81" s="298"/>
      <c r="S81" s="298"/>
      <c r="T81" s="298"/>
      <c r="U81" s="298"/>
      <c r="V81" s="298"/>
      <c r="W81" s="298"/>
      <c r="X81" s="305" t="s">
        <v>173</v>
      </c>
      <c r="Y81" s="305" t="s">
        <v>43</v>
      </c>
      <c r="Z81" s="306">
        <v>1870</v>
      </c>
      <c r="AA81" s="298"/>
      <c r="AB81" s="298"/>
      <c r="AC81" s="298"/>
      <c r="AD81" s="298"/>
    </row>
    <row r="82" spans="2:30" x14ac:dyDescent="0.25">
      <c r="B82" s="289"/>
      <c r="C82" s="289"/>
      <c r="D82" s="289"/>
      <c r="E82" s="290"/>
      <c r="F82" s="290"/>
      <c r="G82" s="290"/>
      <c r="H82" s="290"/>
      <c r="I82" s="289"/>
      <c r="J82" s="289"/>
      <c r="K82" s="289"/>
      <c r="L82" s="289"/>
      <c r="M82" s="289"/>
      <c r="N82" s="289"/>
      <c r="O82" s="289"/>
      <c r="P82" s="289"/>
      <c r="Q82" s="289"/>
      <c r="R82" s="289"/>
      <c r="S82" s="289"/>
      <c r="T82" s="289"/>
      <c r="U82" s="289"/>
      <c r="V82" s="289"/>
      <c r="W82" s="289"/>
      <c r="X82" s="296" t="s">
        <v>174</v>
      </c>
      <c r="Y82" s="296" t="s">
        <v>43</v>
      </c>
      <c r="Z82" s="297">
        <v>2800</v>
      </c>
      <c r="AA82" s="289"/>
      <c r="AB82" s="289"/>
      <c r="AC82" s="289"/>
      <c r="AD82" s="289"/>
    </row>
    <row r="83" spans="2:30" ht="15" customHeight="1" x14ac:dyDescent="0.25">
      <c r="B83" s="298"/>
      <c r="C83" s="298"/>
      <c r="D83" s="298"/>
      <c r="E83" s="299"/>
      <c r="F83" s="299"/>
      <c r="G83" s="299"/>
      <c r="H83" s="299"/>
      <c r="I83" s="298"/>
      <c r="J83" s="298"/>
      <c r="K83" s="298"/>
      <c r="L83" s="298"/>
      <c r="M83" s="298"/>
      <c r="N83" s="298"/>
      <c r="O83" s="298"/>
      <c r="P83" s="298"/>
      <c r="Q83" s="298"/>
      <c r="R83" s="298"/>
      <c r="S83" s="298"/>
      <c r="T83" s="298"/>
      <c r="U83" s="298"/>
      <c r="V83" s="298"/>
      <c r="W83" s="298"/>
      <c r="X83" s="305" t="s">
        <v>175</v>
      </c>
      <c r="Y83" s="305" t="s">
        <v>43</v>
      </c>
      <c r="Z83" s="306">
        <v>1500</v>
      </c>
      <c r="AA83" s="298"/>
      <c r="AB83" s="298"/>
      <c r="AC83" s="298"/>
      <c r="AD83" s="298"/>
    </row>
    <row r="84" spans="2:30" ht="15" customHeight="1" x14ac:dyDescent="0.25">
      <c r="B84" s="289"/>
      <c r="C84" s="289"/>
      <c r="D84" s="289"/>
      <c r="E84" s="290"/>
      <c r="F84" s="290"/>
      <c r="G84" s="290"/>
      <c r="H84" s="290"/>
      <c r="I84" s="289"/>
      <c r="J84" s="289"/>
      <c r="K84" s="289"/>
      <c r="L84" s="289"/>
      <c r="M84" s="289"/>
      <c r="N84" s="289"/>
      <c r="O84" s="289"/>
      <c r="P84" s="289"/>
      <c r="Q84" s="289"/>
      <c r="R84" s="289"/>
      <c r="S84" s="289"/>
      <c r="T84" s="289"/>
      <c r="U84" s="289"/>
      <c r="V84" s="289"/>
      <c r="W84" s="289"/>
      <c r="X84" s="296" t="s">
        <v>176</v>
      </c>
      <c r="Y84" s="296" t="s">
        <v>43</v>
      </c>
      <c r="Z84" s="297">
        <v>10300</v>
      </c>
      <c r="AA84" s="289"/>
      <c r="AB84" s="289"/>
      <c r="AC84" s="289"/>
      <c r="AD84" s="289"/>
    </row>
    <row r="85" spans="2:30" ht="15" customHeight="1" x14ac:dyDescent="0.25">
      <c r="B85" s="298"/>
      <c r="C85" s="298"/>
      <c r="D85" s="298"/>
      <c r="E85" s="299"/>
      <c r="F85" s="299"/>
      <c r="G85" s="299"/>
      <c r="H85" s="299"/>
      <c r="I85" s="298"/>
      <c r="J85" s="298"/>
      <c r="K85" s="298"/>
      <c r="L85" s="298"/>
      <c r="M85" s="298"/>
      <c r="N85" s="298"/>
      <c r="O85" s="298"/>
      <c r="P85" s="298"/>
      <c r="Q85" s="298"/>
      <c r="R85" s="298"/>
      <c r="S85" s="298"/>
      <c r="T85" s="298"/>
      <c r="U85" s="298"/>
      <c r="V85" s="298"/>
      <c r="W85" s="298"/>
      <c r="X85" s="305" t="s">
        <v>177</v>
      </c>
      <c r="Y85" s="305" t="s">
        <v>43</v>
      </c>
      <c r="Z85" s="306">
        <v>1</v>
      </c>
      <c r="AA85" s="298"/>
      <c r="AB85" s="298"/>
      <c r="AC85" s="298"/>
      <c r="AD85" s="298"/>
    </row>
    <row r="86" spans="2:30" ht="15" customHeight="1" x14ac:dyDescent="0.25">
      <c r="B86" s="289"/>
      <c r="C86" s="289"/>
      <c r="D86" s="289"/>
      <c r="E86" s="290"/>
      <c r="F86" s="290"/>
      <c r="G86" s="290"/>
      <c r="H86" s="290"/>
      <c r="I86" s="289"/>
      <c r="J86" s="289"/>
      <c r="K86" s="289"/>
      <c r="L86" s="289"/>
      <c r="M86" s="289"/>
      <c r="N86" s="289"/>
      <c r="O86" s="289"/>
      <c r="P86" s="289"/>
      <c r="Q86" s="289"/>
      <c r="R86" s="289"/>
      <c r="S86" s="289"/>
      <c r="T86" s="289"/>
      <c r="U86" s="289"/>
      <c r="V86" s="289"/>
      <c r="W86" s="289"/>
      <c r="X86" s="296" t="s">
        <v>178</v>
      </c>
      <c r="Y86" s="296" t="s">
        <v>43</v>
      </c>
      <c r="Z86" s="297">
        <v>8.6999999999999993</v>
      </c>
      <c r="AA86" s="289"/>
      <c r="AB86" s="289"/>
      <c r="AC86" s="289"/>
      <c r="AD86" s="289"/>
    </row>
    <row r="87" spans="2:30" ht="15" customHeight="1" x14ac:dyDescent="0.25">
      <c r="B87" s="298"/>
      <c r="C87" s="298"/>
      <c r="D87" s="298"/>
      <c r="E87" s="299"/>
      <c r="F87" s="299"/>
      <c r="G87" s="299"/>
      <c r="H87" s="299"/>
      <c r="I87" s="298"/>
      <c r="J87" s="298"/>
      <c r="K87" s="298"/>
      <c r="L87" s="298"/>
      <c r="M87" s="298"/>
      <c r="N87" s="298"/>
      <c r="O87" s="298"/>
      <c r="P87" s="298"/>
      <c r="Q87" s="298"/>
      <c r="R87" s="298"/>
      <c r="S87" s="298"/>
      <c r="T87" s="298"/>
      <c r="U87" s="298"/>
      <c r="V87" s="298"/>
      <c r="W87" s="298"/>
      <c r="X87" s="305" t="s">
        <v>179</v>
      </c>
      <c r="Y87" s="305" t="s">
        <v>43</v>
      </c>
      <c r="Z87" s="306">
        <v>13</v>
      </c>
      <c r="AA87" s="298"/>
      <c r="AB87" s="298"/>
      <c r="AC87" s="298"/>
      <c r="AD87" s="298"/>
    </row>
    <row r="88" spans="2:30" x14ac:dyDescent="0.25">
      <c r="B88" s="289"/>
      <c r="C88" s="289"/>
      <c r="D88" s="289"/>
      <c r="E88" s="290"/>
      <c r="F88" s="290"/>
      <c r="G88" s="290"/>
      <c r="H88" s="290"/>
      <c r="I88" s="289"/>
      <c r="J88" s="289"/>
      <c r="K88" s="289"/>
      <c r="L88" s="289"/>
      <c r="M88" s="289"/>
      <c r="N88" s="289"/>
      <c r="O88" s="289"/>
      <c r="P88" s="289"/>
      <c r="Q88" s="289"/>
      <c r="R88" s="289"/>
      <c r="S88" s="289"/>
      <c r="T88" s="289"/>
      <c r="U88" s="289"/>
      <c r="V88" s="289"/>
      <c r="W88" s="289"/>
      <c r="X88" s="296" t="s">
        <v>180</v>
      </c>
      <c r="Y88" s="296" t="s">
        <v>43</v>
      </c>
      <c r="Z88" s="297">
        <v>3.3</v>
      </c>
      <c r="AA88" s="289"/>
      <c r="AB88" s="289"/>
      <c r="AC88" s="289"/>
      <c r="AD88" s="289"/>
    </row>
    <row r="89" spans="2:30" x14ac:dyDescent="0.25">
      <c r="B89" s="298"/>
      <c r="C89" s="298"/>
      <c r="D89" s="298"/>
      <c r="E89" s="299"/>
      <c r="F89" s="299"/>
      <c r="G89" s="299"/>
      <c r="H89" s="299"/>
      <c r="I89" s="298"/>
      <c r="J89" s="298"/>
      <c r="K89" s="298"/>
      <c r="L89" s="298"/>
      <c r="M89" s="298"/>
      <c r="N89" s="298"/>
      <c r="O89" s="298"/>
      <c r="P89" s="298"/>
      <c r="Q89" s="298"/>
      <c r="R89" s="298"/>
      <c r="S89" s="298"/>
      <c r="T89" s="298"/>
      <c r="U89" s="298"/>
      <c r="V89" s="298"/>
      <c r="W89" s="298"/>
      <c r="X89" s="305" t="s">
        <v>181</v>
      </c>
      <c r="Y89" s="305" t="s">
        <v>43</v>
      </c>
      <c r="Z89" s="306">
        <v>3</v>
      </c>
      <c r="AA89" s="298"/>
      <c r="AB89" s="298"/>
      <c r="AC89" s="298"/>
      <c r="AD89" s="298"/>
    </row>
    <row r="90" spans="2:30" x14ac:dyDescent="0.25">
      <c r="B90" s="289"/>
      <c r="C90" s="289"/>
      <c r="D90" s="289"/>
      <c r="E90" s="290"/>
      <c r="F90" s="290"/>
      <c r="G90" s="290"/>
      <c r="H90" s="290"/>
      <c r="I90" s="289"/>
      <c r="J90" s="289"/>
      <c r="K90" s="289"/>
      <c r="L90" s="289"/>
      <c r="M90" s="289"/>
      <c r="N90" s="289"/>
      <c r="O90" s="289"/>
      <c r="P90" s="289"/>
      <c r="Q90" s="289"/>
      <c r="R90" s="289"/>
      <c r="S90" s="289"/>
      <c r="T90" s="289"/>
      <c r="U90" s="289"/>
      <c r="V90" s="289"/>
      <c r="W90" s="289"/>
      <c r="X90" s="296" t="s">
        <v>182</v>
      </c>
      <c r="Y90" s="296" t="s">
        <v>43</v>
      </c>
      <c r="Z90" s="297">
        <v>1943</v>
      </c>
      <c r="AA90" s="289"/>
      <c r="AB90" s="289"/>
      <c r="AC90" s="289"/>
      <c r="AD90" s="289"/>
    </row>
    <row r="91" spans="2:30" ht="15" customHeight="1" x14ac:dyDescent="0.25">
      <c r="B91" s="298"/>
      <c r="C91" s="298"/>
      <c r="D91" s="298"/>
      <c r="E91" s="299"/>
      <c r="F91" s="299"/>
      <c r="G91" s="299"/>
      <c r="H91" s="299"/>
      <c r="I91" s="298"/>
      <c r="J91" s="298"/>
      <c r="K91" s="298"/>
      <c r="L91" s="298"/>
      <c r="M91" s="298"/>
      <c r="N91" s="298"/>
      <c r="O91" s="298"/>
      <c r="P91" s="298"/>
      <c r="Q91" s="298"/>
      <c r="R91" s="298"/>
      <c r="S91" s="298"/>
      <c r="T91" s="298"/>
      <c r="U91" s="298"/>
      <c r="V91" s="298"/>
      <c r="W91" s="298"/>
      <c r="X91" s="305" t="s">
        <v>183</v>
      </c>
      <c r="Y91" s="305" t="s">
        <v>43</v>
      </c>
      <c r="Z91" s="306">
        <v>1585</v>
      </c>
      <c r="AA91" s="298"/>
      <c r="AB91" s="298"/>
      <c r="AC91" s="298"/>
      <c r="AD91" s="298"/>
    </row>
    <row r="92" spans="2:30" x14ac:dyDescent="0.25">
      <c r="B92" s="289"/>
      <c r="C92" s="289"/>
      <c r="D92" s="289"/>
      <c r="E92" s="290"/>
      <c r="F92" s="290"/>
      <c r="G92" s="290"/>
      <c r="H92" s="290"/>
      <c r="I92" s="289"/>
      <c r="J92" s="289"/>
      <c r="K92" s="289"/>
      <c r="L92" s="289"/>
      <c r="M92" s="289"/>
      <c r="N92" s="289"/>
      <c r="O92" s="289"/>
      <c r="P92" s="289"/>
      <c r="Q92" s="289"/>
      <c r="R92" s="289"/>
      <c r="S92" s="289"/>
      <c r="T92" s="289"/>
      <c r="U92" s="289"/>
      <c r="V92" s="289"/>
      <c r="W92" s="289"/>
      <c r="X92" s="296" t="s">
        <v>184</v>
      </c>
      <c r="Y92" s="296" t="s">
        <v>43</v>
      </c>
      <c r="Z92" s="297">
        <v>4657</v>
      </c>
      <c r="AA92" s="289"/>
      <c r="AB92" s="289"/>
      <c r="AC92" s="289"/>
      <c r="AD92" s="289"/>
    </row>
  </sheetData>
  <mergeCells count="1">
    <mergeCell ref="D3:E3"/>
  </mergeCells>
  <phoneticPr fontId="10" type="noConversion"/>
  <pageMargins left="0.25" right="0.25" top="0.75" bottom="0.75" header="0.3" footer="0.3"/>
  <pageSetup paperSize="8" scale="39" fitToHeight="0" orientation="landscape"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7BC8E-EF5D-4E78-9834-D887BC143008}">
  <sheetPr>
    <tabColor rgb="FF002060"/>
    <pageSetUpPr fitToPage="1"/>
  </sheetPr>
  <dimension ref="B1:W83"/>
  <sheetViews>
    <sheetView topLeftCell="A31" workbookViewId="0">
      <selection activeCell="D43" sqref="D43"/>
    </sheetView>
  </sheetViews>
  <sheetFormatPr defaultColWidth="8.85546875" defaultRowHeight="15" x14ac:dyDescent="0.25"/>
  <cols>
    <col min="1" max="1" width="8.85546875" style="200"/>
    <col min="2" max="8" width="18.7109375" style="200" customWidth="1"/>
    <col min="9" max="9" width="4.7109375" style="200" customWidth="1"/>
    <col min="10" max="16" width="18.7109375" style="200" customWidth="1"/>
    <col min="17" max="18" width="8.85546875" style="200"/>
    <col min="19" max="19" width="33.28515625" style="200" bestFit="1" customWidth="1"/>
    <col min="20" max="20" width="27.140625" style="200" bestFit="1" customWidth="1"/>
    <col min="21" max="28" width="20.7109375" style="200" customWidth="1"/>
    <col min="29" max="16384" width="8.85546875" style="200"/>
  </cols>
  <sheetData>
    <row r="1" spans="2:23" s="199" customFormat="1" ht="25.15" customHeight="1" x14ac:dyDescent="0.35">
      <c r="B1" s="195" t="s">
        <v>307</v>
      </c>
      <c r="C1" s="195"/>
      <c r="D1" s="195"/>
      <c r="E1" s="195"/>
      <c r="F1" s="195"/>
      <c r="G1" s="195"/>
      <c r="H1" s="195"/>
      <c r="I1" s="196"/>
      <c r="J1" s="197" t="s">
        <v>308</v>
      </c>
      <c r="K1" s="198"/>
      <c r="L1" s="198"/>
      <c r="M1" s="198"/>
      <c r="N1" s="198"/>
      <c r="O1" s="198"/>
      <c r="P1" s="198"/>
      <c r="R1" s="200"/>
      <c r="S1" s="200"/>
      <c r="T1" s="200"/>
      <c r="U1" s="200"/>
      <c r="V1" s="200"/>
      <c r="W1" s="200"/>
    </row>
    <row r="2" spans="2:23" s="203" customFormat="1" ht="25.15" customHeight="1" x14ac:dyDescent="0.35">
      <c r="B2" s="201" t="s">
        <v>196</v>
      </c>
      <c r="C2" s="201"/>
      <c r="D2" s="202"/>
      <c r="E2" s="202"/>
      <c r="F2" s="202"/>
      <c r="G2" s="202"/>
      <c r="H2" s="202"/>
      <c r="J2" s="198" t="s">
        <v>196</v>
      </c>
      <c r="K2" s="198"/>
      <c r="L2" s="204"/>
      <c r="M2" s="204"/>
      <c r="N2" s="204"/>
      <c r="O2" s="204"/>
      <c r="P2" s="204"/>
      <c r="R2" s="205"/>
      <c r="S2" s="206" t="s">
        <v>316</v>
      </c>
      <c r="T2" s="206"/>
      <c r="U2" s="206">
        <f>'Data Input'!C37</f>
        <v>0</v>
      </c>
      <c r="V2" s="206"/>
      <c r="W2" s="206"/>
    </row>
    <row r="3" spans="2:23" s="203" customFormat="1" ht="25.15" customHeight="1" x14ac:dyDescent="0.2">
      <c r="B3" s="207" t="s">
        <v>192</v>
      </c>
      <c r="C3" s="207" t="s">
        <v>185</v>
      </c>
      <c r="D3" s="207" t="s">
        <v>193</v>
      </c>
      <c r="E3" s="208" t="s">
        <v>338</v>
      </c>
      <c r="F3" s="208" t="s">
        <v>342</v>
      </c>
      <c r="G3" s="208" t="s">
        <v>343</v>
      </c>
      <c r="H3" s="209"/>
      <c r="J3" s="207" t="s">
        <v>192</v>
      </c>
      <c r="K3" s="207" t="s">
        <v>185</v>
      </c>
      <c r="L3" s="207" t="s">
        <v>193</v>
      </c>
      <c r="M3" s="208" t="s">
        <v>338</v>
      </c>
      <c r="N3" s="208" t="s">
        <v>194</v>
      </c>
      <c r="O3" s="208" t="s">
        <v>195</v>
      </c>
      <c r="P3" s="210"/>
      <c r="R3" s="211" t="s">
        <v>223</v>
      </c>
      <c r="S3" s="212" t="s">
        <v>55</v>
      </c>
      <c r="T3" s="213" t="s">
        <v>106</v>
      </c>
      <c r="U3" s="213" t="s">
        <v>192</v>
      </c>
      <c r="V3" s="213" t="s">
        <v>1</v>
      </c>
      <c r="W3" s="213" t="s">
        <v>2</v>
      </c>
    </row>
    <row r="4" spans="2:23" s="203" customFormat="1" ht="25.15" customHeight="1" x14ac:dyDescent="0.2">
      <c r="B4" s="202">
        <f>'Data Input'!D51</f>
        <v>0</v>
      </c>
      <c r="C4" s="214" t="str">
        <f>'Data Input'!$D$37</f>
        <v/>
      </c>
      <c r="D4" s="215">
        <f>_xlfn.IFNA(VLOOKUP(C4,'Static Data and Feed sheet'!$C$6:$I$28,7,),0)</f>
        <v>0</v>
      </c>
      <c r="E4" s="216">
        <f>(B4*D4)/1000</f>
        <v>0</v>
      </c>
      <c r="F4" s="216">
        <f>('Data Input'!E51*'Model Engine'!D4)/1000</f>
        <v>0</v>
      </c>
      <c r="G4" s="217">
        <f>-('Data Input'!F51*D4)/1000</f>
        <v>0</v>
      </c>
      <c r="H4" s="218"/>
      <c r="J4" s="204">
        <f>'Data Input'!D132</f>
        <v>0</v>
      </c>
      <c r="K4" s="219" t="str">
        <f>'Data Input'!$D$40</f>
        <v/>
      </c>
      <c r="L4" s="220">
        <f>_xlfn.IFNA(VLOOKUP(K4,'Static Data and Feed sheet'!$C$6:$I$28,7,),0)</f>
        <v>0</v>
      </c>
      <c r="M4" s="221">
        <f>(J4*L4)/1000</f>
        <v>0</v>
      </c>
      <c r="N4" s="221">
        <f>('Data Input'!E132*L4)/1000</f>
        <v>0</v>
      </c>
      <c r="O4" s="222">
        <f>-('Data Input'!F132*L4)/1000</f>
        <v>0</v>
      </c>
      <c r="P4" s="223"/>
      <c r="R4" s="224" t="s">
        <v>326</v>
      </c>
      <c r="S4" s="225" t="s">
        <v>224</v>
      </c>
      <c r="T4" s="226" t="s">
        <v>264</v>
      </c>
      <c r="U4" s="227">
        <f>SUMIF($B$22:$B$37,T4,$H$22:$H$37)</f>
        <v>0</v>
      </c>
      <c r="V4" s="227" t="s">
        <v>323</v>
      </c>
      <c r="W4" s="228">
        <f>SUMIF($B$22:$B$37,T4,$G$22:$G$37)</f>
        <v>0</v>
      </c>
    </row>
    <row r="5" spans="2:23" s="203" customFormat="1" ht="25.15" customHeight="1" x14ac:dyDescent="0.2">
      <c r="B5" s="202">
        <f>'Data Input'!D52</f>
        <v>0</v>
      </c>
      <c r="C5" s="214" t="str">
        <f>'Data Input'!$D$37</f>
        <v/>
      </c>
      <c r="D5" s="215">
        <f>_xlfn.IFNA(VLOOKUP(C5,'Static Data and Feed sheet'!$C$6:$I$28,7,),0)</f>
        <v>0</v>
      </c>
      <c r="E5" s="216">
        <f t="shared" ref="E5:E19" si="0">(B5*D5)/1000</f>
        <v>0</v>
      </c>
      <c r="F5" s="216">
        <f>('Data Input'!E52*'Model Engine'!D5)/1000</f>
        <v>0</v>
      </c>
      <c r="G5" s="217">
        <f>-('Data Input'!F52*D5)/1000</f>
        <v>0</v>
      </c>
      <c r="H5" s="218"/>
      <c r="J5" s="204">
        <f>'Data Input'!D133</f>
        <v>0</v>
      </c>
      <c r="K5" s="219" t="str">
        <f>'Data Input'!$D$40</f>
        <v/>
      </c>
      <c r="L5" s="220">
        <f>_xlfn.IFNA(VLOOKUP(K5,'Static Data and Feed sheet'!$C$6:$I$28,7,),0)</f>
        <v>0</v>
      </c>
      <c r="M5" s="216">
        <f t="shared" ref="M5:M18" si="1">(J5*L5)/1000</f>
        <v>0</v>
      </c>
      <c r="N5" s="216">
        <f>('Data Input'!E133*L5)/1000</f>
        <v>0</v>
      </c>
      <c r="O5" s="217">
        <f>-('Data Input'!F133*L5)/1000</f>
        <v>0</v>
      </c>
      <c r="P5" s="223"/>
      <c r="R5" s="224" t="s">
        <v>326</v>
      </c>
      <c r="S5" s="225" t="s">
        <v>224</v>
      </c>
      <c r="T5" s="226" t="s">
        <v>6</v>
      </c>
      <c r="U5" s="229">
        <f>SUMIF($B$22:$B$37,"&lt;&gt;Natural Gas",$H$22:$H$37)</f>
        <v>0</v>
      </c>
      <c r="V5" s="227" t="s">
        <v>323</v>
      </c>
      <c r="W5" s="228">
        <f>SUMIF($B$22:$B$37,"&lt;&gt;Natural Gas",$G$22:$G$37)</f>
        <v>0</v>
      </c>
    </row>
    <row r="6" spans="2:23" s="203" customFormat="1" ht="25.15" customHeight="1" x14ac:dyDescent="0.2">
      <c r="B6" s="202">
        <f>'Data Input'!D53</f>
        <v>0</v>
      </c>
      <c r="C6" s="214" t="str">
        <f>'Data Input'!$D$37</f>
        <v/>
      </c>
      <c r="D6" s="215">
        <f>_xlfn.IFNA(VLOOKUP(C6,'Static Data and Feed sheet'!$C$6:$I$28,7,),0)</f>
        <v>0</v>
      </c>
      <c r="E6" s="216">
        <f t="shared" si="0"/>
        <v>0</v>
      </c>
      <c r="F6" s="216">
        <f>('Data Input'!E53*'Model Engine'!D6)/1000</f>
        <v>0</v>
      </c>
      <c r="G6" s="217">
        <f>-('Data Input'!F53*D6)/1000</f>
        <v>0</v>
      </c>
      <c r="H6" s="218"/>
      <c r="J6" s="204">
        <f>'Data Input'!D134</f>
        <v>0</v>
      </c>
      <c r="K6" s="219" t="str">
        <f>'Data Input'!$D$40</f>
        <v/>
      </c>
      <c r="L6" s="220">
        <f>_xlfn.IFNA(VLOOKUP(K6,'Static Data and Feed sheet'!$C$6:$I$28,7,),0)</f>
        <v>0</v>
      </c>
      <c r="M6" s="216">
        <f t="shared" si="1"/>
        <v>0</v>
      </c>
      <c r="N6" s="216">
        <f>('Data Input'!E134*L6)/1000</f>
        <v>0</v>
      </c>
      <c r="O6" s="217">
        <f>-('Data Input'!F134*L6)/1000</f>
        <v>0</v>
      </c>
      <c r="P6" s="223"/>
      <c r="R6" s="224" t="s">
        <v>326</v>
      </c>
      <c r="S6" s="225" t="s">
        <v>201</v>
      </c>
      <c r="T6" s="226" t="s">
        <v>20</v>
      </c>
      <c r="U6" s="229">
        <f>SUMIF($B$40:$B$57,T6,$H$40:$H$57)</f>
        <v>0</v>
      </c>
      <c r="V6" s="227" t="s">
        <v>323</v>
      </c>
      <c r="W6" s="229">
        <f>SUMIF($B$40:$B$57,T6,$G$40:$G$57)</f>
        <v>0</v>
      </c>
    </row>
    <row r="7" spans="2:23" s="203" customFormat="1" ht="25.15" customHeight="1" x14ac:dyDescent="0.2">
      <c r="B7" s="202">
        <f>'Data Input'!D54</f>
        <v>0</v>
      </c>
      <c r="C7" s="214" t="str">
        <f>'Data Input'!$D$37</f>
        <v/>
      </c>
      <c r="D7" s="215">
        <f>_xlfn.IFNA(VLOOKUP(C7,'Static Data and Feed sheet'!$C$6:$I$28,7,),0)</f>
        <v>0</v>
      </c>
      <c r="E7" s="216">
        <f t="shared" si="0"/>
        <v>0</v>
      </c>
      <c r="F7" s="216">
        <f>('Data Input'!E54*'Model Engine'!D7)/1000</f>
        <v>0</v>
      </c>
      <c r="G7" s="217">
        <f>-('Data Input'!F54*D7)/1000</f>
        <v>0</v>
      </c>
      <c r="H7" s="218"/>
      <c r="J7" s="204">
        <f>'Data Input'!D135</f>
        <v>0</v>
      </c>
      <c r="K7" s="219" t="str">
        <f>'Data Input'!$D$40</f>
        <v/>
      </c>
      <c r="L7" s="220">
        <f>_xlfn.IFNA(VLOOKUP(K7,'Static Data and Feed sheet'!$C$6:$I$28,7,),0)</f>
        <v>0</v>
      </c>
      <c r="M7" s="216">
        <f t="shared" si="1"/>
        <v>0</v>
      </c>
      <c r="N7" s="216">
        <f>('Data Input'!E135*L7)/1000</f>
        <v>0</v>
      </c>
      <c r="O7" s="217">
        <f>-('Data Input'!F135*L7)/1000</f>
        <v>0</v>
      </c>
      <c r="P7" s="223"/>
      <c r="R7" s="224" t="s">
        <v>326</v>
      </c>
      <c r="S7" s="225" t="s">
        <v>201</v>
      </c>
      <c r="T7" s="226" t="s">
        <v>19</v>
      </c>
      <c r="U7" s="229">
        <f>SUMIF($B$40:$B$57,T7,$H$40:$H$57)</f>
        <v>0</v>
      </c>
      <c r="V7" s="227" t="s">
        <v>323</v>
      </c>
      <c r="W7" s="229">
        <f>SUMIF($B$40:$B$57,T7,$G$40:$G$57)</f>
        <v>0</v>
      </c>
    </row>
    <row r="8" spans="2:23" s="203" customFormat="1" ht="25.15" customHeight="1" x14ac:dyDescent="0.2">
      <c r="B8" s="202">
        <f>'Data Input'!D55</f>
        <v>0</v>
      </c>
      <c r="C8" s="214" t="str">
        <f>'Data Input'!$D$37</f>
        <v/>
      </c>
      <c r="D8" s="215">
        <f>_xlfn.IFNA(VLOOKUP(C8,'Static Data and Feed sheet'!$C$6:$I$28,7,),0)</f>
        <v>0</v>
      </c>
      <c r="E8" s="216">
        <f t="shared" si="0"/>
        <v>0</v>
      </c>
      <c r="F8" s="216">
        <f>('Data Input'!E55*'Model Engine'!D8)/1000</f>
        <v>0</v>
      </c>
      <c r="G8" s="217">
        <f>-('Data Input'!F55*D8)/1000</f>
        <v>0</v>
      </c>
      <c r="H8" s="218"/>
      <c r="J8" s="204">
        <f>'Data Input'!D136</f>
        <v>0</v>
      </c>
      <c r="K8" s="219" t="str">
        <f>'Data Input'!$D$40</f>
        <v/>
      </c>
      <c r="L8" s="220">
        <f>_xlfn.IFNA(VLOOKUP(K8,'Static Data and Feed sheet'!$C$6:$I$28,7,),0)</f>
        <v>0</v>
      </c>
      <c r="M8" s="216">
        <f t="shared" si="1"/>
        <v>0</v>
      </c>
      <c r="N8" s="216">
        <f>('Data Input'!E136*L8)/1000</f>
        <v>0</v>
      </c>
      <c r="O8" s="217">
        <f>-('Data Input'!F136*L8)/1000</f>
        <v>0</v>
      </c>
      <c r="P8" s="223"/>
      <c r="R8" s="224" t="s">
        <v>326</v>
      </c>
      <c r="S8" s="225" t="s">
        <v>201</v>
      </c>
      <c r="T8" s="226" t="s">
        <v>305</v>
      </c>
      <c r="U8" s="229">
        <f>SUMIF($B$40:$B$57,T8,$H$40:$H$57)</f>
        <v>0</v>
      </c>
      <c r="V8" s="227" t="s">
        <v>323</v>
      </c>
      <c r="W8" s="229">
        <f>SUMIF($B$40:$B$57,T8,$G$40:$G$57)</f>
        <v>0</v>
      </c>
    </row>
    <row r="9" spans="2:23" s="203" customFormat="1" ht="25.15" customHeight="1" x14ac:dyDescent="0.2">
      <c r="B9" s="202">
        <f>'Data Input'!D56</f>
        <v>0</v>
      </c>
      <c r="C9" s="214" t="str">
        <f>'Data Input'!$D$37</f>
        <v/>
      </c>
      <c r="D9" s="215">
        <f>_xlfn.IFNA(VLOOKUP(C9,'Static Data and Feed sheet'!$C$6:$I$28,7,),0)</f>
        <v>0</v>
      </c>
      <c r="E9" s="216">
        <f t="shared" si="0"/>
        <v>0</v>
      </c>
      <c r="F9" s="216">
        <f>('Data Input'!E56*'Model Engine'!D9)/1000</f>
        <v>0</v>
      </c>
      <c r="G9" s="217">
        <f>-('Data Input'!F56*D9)/1000</f>
        <v>0</v>
      </c>
      <c r="H9" s="218"/>
      <c r="J9" s="204">
        <f>'Data Input'!D137</f>
        <v>0</v>
      </c>
      <c r="K9" s="219" t="str">
        <f>'Data Input'!$D$40</f>
        <v/>
      </c>
      <c r="L9" s="220">
        <f>_xlfn.IFNA(VLOOKUP(K9,'Static Data and Feed sheet'!$C$6:$I$28,7,),0)</f>
        <v>0</v>
      </c>
      <c r="M9" s="216">
        <f t="shared" si="1"/>
        <v>0</v>
      </c>
      <c r="N9" s="216">
        <f>('Data Input'!E137*L9)/1000</f>
        <v>0</v>
      </c>
      <c r="O9" s="217">
        <f>-('Data Input'!F137*L9)/1000</f>
        <v>0</v>
      </c>
      <c r="P9" s="223"/>
      <c r="R9" s="224" t="s">
        <v>326</v>
      </c>
      <c r="S9" s="225" t="s">
        <v>225</v>
      </c>
      <c r="T9" s="226" t="s">
        <v>319</v>
      </c>
      <c r="U9" s="227">
        <f>'Data Input'!D109</f>
        <v>0</v>
      </c>
      <c r="V9" s="227" t="s">
        <v>324</v>
      </c>
      <c r="W9" s="230">
        <f>'Data Input'!E109</f>
        <v>0</v>
      </c>
    </row>
    <row r="10" spans="2:23" s="203" customFormat="1" ht="25.15" customHeight="1" x14ac:dyDescent="0.2">
      <c r="B10" s="202">
        <f>'Data Input'!D57</f>
        <v>0</v>
      </c>
      <c r="C10" s="214" t="str">
        <f>'Data Input'!$D$37</f>
        <v/>
      </c>
      <c r="D10" s="215">
        <f>_xlfn.IFNA(VLOOKUP(C10,'Static Data and Feed sheet'!$C$6:$I$28,7,),0)</f>
        <v>0</v>
      </c>
      <c r="E10" s="216">
        <f t="shared" si="0"/>
        <v>0</v>
      </c>
      <c r="F10" s="216">
        <f>('Data Input'!E57*'Model Engine'!D10)/1000</f>
        <v>0</v>
      </c>
      <c r="G10" s="217">
        <f>-('Data Input'!F57*D10)/1000</f>
        <v>0</v>
      </c>
      <c r="H10" s="218"/>
      <c r="J10" s="204">
        <f>'Data Input'!D138</f>
        <v>0</v>
      </c>
      <c r="K10" s="219" t="str">
        <f>'Data Input'!$D$40</f>
        <v/>
      </c>
      <c r="L10" s="220">
        <f>_xlfn.IFNA(VLOOKUP(K10,'Static Data and Feed sheet'!$C$6:$I$28,7,),0)</f>
        <v>0</v>
      </c>
      <c r="M10" s="216">
        <f t="shared" si="1"/>
        <v>0</v>
      </c>
      <c r="N10" s="216">
        <f>('Data Input'!E138*L10)/1000</f>
        <v>0</v>
      </c>
      <c r="O10" s="217">
        <f>-('Data Input'!F138*L10)/1000</f>
        <v>0</v>
      </c>
      <c r="P10" s="223"/>
      <c r="R10" s="224" t="s">
        <v>327</v>
      </c>
      <c r="S10" s="225" t="s">
        <v>328</v>
      </c>
      <c r="T10" s="226" t="s">
        <v>62</v>
      </c>
      <c r="U10" s="227">
        <f>SUM($B$4:$B$19)</f>
        <v>0</v>
      </c>
      <c r="V10" s="227" t="s">
        <v>323</v>
      </c>
      <c r="W10" s="230">
        <f>SUM($E$4:$E$19)</f>
        <v>0</v>
      </c>
    </row>
    <row r="11" spans="2:23" s="203" customFormat="1" ht="25.15" customHeight="1" x14ac:dyDescent="0.2">
      <c r="B11" s="202">
        <f>'Data Input'!D58</f>
        <v>0</v>
      </c>
      <c r="C11" s="214" t="str">
        <f>'Data Input'!$D$37</f>
        <v/>
      </c>
      <c r="D11" s="215">
        <f>_xlfn.IFNA(VLOOKUP(C11,'Static Data and Feed sheet'!$C$6:$I$28,7,),0)</f>
        <v>0</v>
      </c>
      <c r="E11" s="216">
        <f t="shared" si="0"/>
        <v>0</v>
      </c>
      <c r="F11" s="216">
        <f>('Data Input'!E58*'Model Engine'!D11)/1000</f>
        <v>0</v>
      </c>
      <c r="G11" s="217">
        <f>-('Data Input'!F58*D11)/1000</f>
        <v>0</v>
      </c>
      <c r="H11" s="218"/>
      <c r="J11" s="204">
        <f>'Data Input'!D139</f>
        <v>0</v>
      </c>
      <c r="K11" s="219" t="str">
        <f>'Data Input'!$D$40</f>
        <v/>
      </c>
      <c r="L11" s="220">
        <f>_xlfn.IFNA(VLOOKUP(K11,'Static Data and Feed sheet'!$C$6:$I$28,7,),0)</f>
        <v>0</v>
      </c>
      <c r="M11" s="216">
        <f t="shared" si="1"/>
        <v>0</v>
      </c>
      <c r="N11" s="216">
        <f>('Data Input'!E139*L11)/1000</f>
        <v>0</v>
      </c>
      <c r="O11" s="217">
        <f>-('Data Input'!F139*L11)/1000</f>
        <v>0</v>
      </c>
      <c r="P11" s="223"/>
      <c r="R11" s="224" t="s">
        <v>227</v>
      </c>
      <c r="S11" s="225" t="s">
        <v>329</v>
      </c>
      <c r="T11" s="226" t="s">
        <v>330</v>
      </c>
      <c r="U11" s="227">
        <f>'Data Input'!E67</f>
        <v>0</v>
      </c>
      <c r="V11" s="227" t="s">
        <v>323</v>
      </c>
      <c r="W11" s="230">
        <f>SUM(F4:F19)</f>
        <v>0</v>
      </c>
    </row>
    <row r="12" spans="2:23" s="203" customFormat="1" ht="25.15" customHeight="1" x14ac:dyDescent="0.2">
      <c r="B12" s="202">
        <f>'Data Input'!D59</f>
        <v>0</v>
      </c>
      <c r="C12" s="214" t="str">
        <f>'Data Input'!$D$37</f>
        <v/>
      </c>
      <c r="D12" s="215">
        <f>_xlfn.IFNA(VLOOKUP(C12,'Static Data and Feed sheet'!$C$6:$I$28,7,),0)</f>
        <v>0</v>
      </c>
      <c r="E12" s="216">
        <f t="shared" si="0"/>
        <v>0</v>
      </c>
      <c r="F12" s="216">
        <f>('Data Input'!E59*'Model Engine'!D12)/1000</f>
        <v>0</v>
      </c>
      <c r="G12" s="217">
        <f>-('Data Input'!F59*D12)/1000</f>
        <v>0</v>
      </c>
      <c r="H12" s="218"/>
      <c r="J12" s="204">
        <f>'Data Input'!D140</f>
        <v>0</v>
      </c>
      <c r="K12" s="219" t="str">
        <f>'Data Input'!$D$40</f>
        <v/>
      </c>
      <c r="L12" s="220">
        <f>_xlfn.IFNA(VLOOKUP(K12,'Static Data and Feed sheet'!$C$6:$I$28,7,),0)</f>
        <v>0</v>
      </c>
      <c r="M12" s="216">
        <f t="shared" si="1"/>
        <v>0</v>
      </c>
      <c r="N12" s="216">
        <f>('Data Input'!E140*L12)/1000</f>
        <v>0</v>
      </c>
      <c r="O12" s="217">
        <f>-('Data Input'!F140*L12)/1000</f>
        <v>0</v>
      </c>
      <c r="P12" s="223"/>
      <c r="R12" s="224" t="s">
        <v>227</v>
      </c>
      <c r="S12" s="225" t="s">
        <v>331</v>
      </c>
      <c r="T12" s="226" t="s">
        <v>330</v>
      </c>
      <c r="U12" s="227">
        <f>'Data Input'!F67</f>
        <v>0</v>
      </c>
      <c r="V12" s="227" t="s">
        <v>323</v>
      </c>
      <c r="W12" s="230">
        <f>SUM(G4:G19)</f>
        <v>0</v>
      </c>
    </row>
    <row r="13" spans="2:23" s="203" customFormat="1" ht="25.15" customHeight="1" x14ac:dyDescent="0.2">
      <c r="B13" s="202">
        <f>'Data Input'!D60</f>
        <v>0</v>
      </c>
      <c r="C13" s="214" t="str">
        <f>'Data Input'!$D$37</f>
        <v/>
      </c>
      <c r="D13" s="215">
        <f>_xlfn.IFNA(VLOOKUP(C13,'Static Data and Feed sheet'!$C$6:$I$28,7,),0)</f>
        <v>0</v>
      </c>
      <c r="E13" s="216">
        <f t="shared" si="0"/>
        <v>0</v>
      </c>
      <c r="F13" s="216">
        <f>('Data Input'!E60*'Model Engine'!D13)/1000</f>
        <v>0</v>
      </c>
      <c r="G13" s="217">
        <f>-('Data Input'!F60*D13)/1000</f>
        <v>0</v>
      </c>
      <c r="H13" s="218"/>
      <c r="J13" s="204">
        <f>'Data Input'!D141</f>
        <v>0</v>
      </c>
      <c r="K13" s="219" t="str">
        <f>'Data Input'!$D$40</f>
        <v/>
      </c>
      <c r="L13" s="220">
        <f>_xlfn.IFNA(VLOOKUP(K13,'Static Data and Feed sheet'!$C$6:$I$28,7,),0)</f>
        <v>0</v>
      </c>
      <c r="M13" s="216">
        <f t="shared" si="1"/>
        <v>0</v>
      </c>
      <c r="N13" s="216">
        <f>('Data Input'!E141*L13)/1000</f>
        <v>0</v>
      </c>
      <c r="O13" s="217">
        <f>-('Data Input'!F141*L13)/1000</f>
        <v>0</v>
      </c>
      <c r="P13" s="223"/>
      <c r="R13" s="224" t="s">
        <v>226</v>
      </c>
      <c r="S13" s="225" t="str">
        <f>'Data Input'!C115</f>
        <v>Water (supply and waste treatment)</v>
      </c>
      <c r="T13" s="226" t="s">
        <v>332</v>
      </c>
      <c r="U13" s="227">
        <f>'Data Input'!L115</f>
        <v>0</v>
      </c>
      <c r="V13" s="227" t="s">
        <v>325</v>
      </c>
      <c r="W13" s="230">
        <f>'Data Input'!D115</f>
        <v>0</v>
      </c>
    </row>
    <row r="14" spans="2:23" s="203" customFormat="1" ht="25.15" customHeight="1" x14ac:dyDescent="0.2">
      <c r="B14" s="202">
        <f>'Data Input'!D61</f>
        <v>0</v>
      </c>
      <c r="C14" s="214" t="str">
        <f>'Data Input'!$D$37</f>
        <v/>
      </c>
      <c r="D14" s="215">
        <f>_xlfn.IFNA(VLOOKUP(C14,'Static Data and Feed sheet'!$C$6:$I$28,7,),0)</f>
        <v>0</v>
      </c>
      <c r="E14" s="216">
        <f t="shared" si="0"/>
        <v>0</v>
      </c>
      <c r="F14" s="216">
        <f>('Data Input'!E61*'Model Engine'!D14)/1000</f>
        <v>0</v>
      </c>
      <c r="G14" s="217">
        <f>-('Data Input'!F61*D14)/1000</f>
        <v>0</v>
      </c>
      <c r="H14" s="218"/>
      <c r="J14" s="204">
        <f>'Data Input'!D142</f>
        <v>0</v>
      </c>
      <c r="K14" s="219" t="str">
        <f>'Data Input'!$D$40</f>
        <v/>
      </c>
      <c r="L14" s="220">
        <f>_xlfn.IFNA(VLOOKUP(K14,'Static Data and Feed sheet'!$C$6:$I$28,7,),0)</f>
        <v>0</v>
      </c>
      <c r="M14" s="216">
        <f t="shared" si="1"/>
        <v>0</v>
      </c>
      <c r="N14" s="216">
        <f>('Data Input'!E142*L14)/1000</f>
        <v>0</v>
      </c>
      <c r="O14" s="217">
        <f>-('Data Input'!F142*L14)/1000</f>
        <v>0</v>
      </c>
      <c r="P14" s="223"/>
      <c r="R14" s="224" t="s">
        <v>226</v>
      </c>
      <c r="S14" s="225" t="str">
        <f>'Data Input'!C116</f>
        <v>Waste (Landfill)</v>
      </c>
      <c r="T14" s="226" t="s">
        <v>332</v>
      </c>
      <c r="U14" s="227">
        <f>'Data Input'!L116</f>
        <v>0</v>
      </c>
      <c r="V14" s="227" t="s">
        <v>229</v>
      </c>
      <c r="W14" s="230">
        <f>'Data Input'!D116</f>
        <v>0</v>
      </c>
    </row>
    <row r="15" spans="2:23" s="203" customFormat="1" ht="25.15" customHeight="1" x14ac:dyDescent="0.2">
      <c r="B15" s="202">
        <f>'Data Input'!D62</f>
        <v>0</v>
      </c>
      <c r="C15" s="214" t="str">
        <f>'Data Input'!$D$37</f>
        <v/>
      </c>
      <c r="D15" s="215">
        <f>_xlfn.IFNA(VLOOKUP(C15,'Static Data and Feed sheet'!$C$6:$I$28,7,),0)</f>
        <v>0</v>
      </c>
      <c r="E15" s="216">
        <f t="shared" si="0"/>
        <v>0</v>
      </c>
      <c r="F15" s="216">
        <f>('Data Input'!E62*'Model Engine'!D15)/1000</f>
        <v>0</v>
      </c>
      <c r="G15" s="217">
        <f>-('Data Input'!F62*D15)/1000</f>
        <v>0</v>
      </c>
      <c r="H15" s="218"/>
      <c r="J15" s="204">
        <f>'Data Input'!D143</f>
        <v>0</v>
      </c>
      <c r="K15" s="219" t="str">
        <f>'Data Input'!$D$40</f>
        <v/>
      </c>
      <c r="L15" s="220">
        <f>_xlfn.IFNA(VLOOKUP(K15,'Static Data and Feed sheet'!$C$6:$I$28,7,),0)</f>
        <v>0</v>
      </c>
      <c r="M15" s="216">
        <f t="shared" si="1"/>
        <v>0</v>
      </c>
      <c r="N15" s="216">
        <f>('Data Input'!E143*L15)/1000</f>
        <v>0</v>
      </c>
      <c r="O15" s="217">
        <f>-('Data Input'!F143*L15)/1000</f>
        <v>0</v>
      </c>
      <c r="P15" s="223"/>
      <c r="R15" s="224" t="s">
        <v>226</v>
      </c>
      <c r="S15" s="225" t="str">
        <f>'Data Input'!C117</f>
        <v>WEEE</v>
      </c>
      <c r="T15" s="226" t="s">
        <v>332</v>
      </c>
      <c r="U15" s="227">
        <f>'Data Input'!L117</f>
        <v>0</v>
      </c>
      <c r="V15" s="227" t="s">
        <v>229</v>
      </c>
      <c r="W15" s="230">
        <f>'Data Input'!D117</f>
        <v>0</v>
      </c>
    </row>
    <row r="16" spans="2:23" s="203" customFormat="1" ht="25.15" customHeight="1" x14ac:dyDescent="0.2">
      <c r="B16" s="202">
        <f>'Data Input'!D63</f>
        <v>0</v>
      </c>
      <c r="C16" s="214" t="str">
        <f>'Data Input'!$D$37</f>
        <v/>
      </c>
      <c r="D16" s="215">
        <f>_xlfn.IFNA(VLOOKUP(C16,'Static Data and Feed sheet'!$C$6:$I$28,7,),0)</f>
        <v>0</v>
      </c>
      <c r="E16" s="216">
        <f t="shared" si="0"/>
        <v>0</v>
      </c>
      <c r="F16" s="216">
        <f>('Data Input'!E63*'Model Engine'!D16)/1000</f>
        <v>0</v>
      </c>
      <c r="G16" s="217">
        <f>-('Data Input'!F63*D16)/1000</f>
        <v>0</v>
      </c>
      <c r="H16" s="218"/>
      <c r="J16" s="204">
        <f>'Data Input'!D144</f>
        <v>0</v>
      </c>
      <c r="K16" s="219" t="str">
        <f>'Data Input'!$D$40</f>
        <v/>
      </c>
      <c r="L16" s="220">
        <f>_xlfn.IFNA(VLOOKUP(K16,'Static Data and Feed sheet'!$C$6:$I$28,7,),0)</f>
        <v>0</v>
      </c>
      <c r="M16" s="216">
        <f t="shared" si="1"/>
        <v>0</v>
      </c>
      <c r="N16" s="216">
        <f>('Data Input'!E144*L16)/1000</f>
        <v>0</v>
      </c>
      <c r="O16" s="217">
        <f>-('Data Input'!F144*L16)/1000</f>
        <v>0</v>
      </c>
      <c r="P16" s="223"/>
      <c r="R16" s="224" t="s">
        <v>226</v>
      </c>
      <c r="S16" s="225" t="str">
        <f>'Data Input'!C118</f>
        <v>Grey Fleet (miles)</v>
      </c>
      <c r="T16" s="226" t="s">
        <v>333</v>
      </c>
      <c r="U16" s="227">
        <f>'Data Input'!L118</f>
        <v>0</v>
      </c>
      <c r="V16" s="229" t="s">
        <v>3</v>
      </c>
      <c r="W16" s="230">
        <f>'Data Input'!D118</f>
        <v>0</v>
      </c>
    </row>
    <row r="17" spans="2:23" s="203" customFormat="1" ht="25.15" customHeight="1" x14ac:dyDescent="0.2">
      <c r="B17" s="202">
        <f>'Data Input'!D64</f>
        <v>0</v>
      </c>
      <c r="C17" s="214" t="str">
        <f>'Data Input'!$D$37</f>
        <v/>
      </c>
      <c r="D17" s="215">
        <f>_xlfn.IFNA(VLOOKUP(C17,'Static Data and Feed sheet'!$C$6:$I$28,7,),0)</f>
        <v>0</v>
      </c>
      <c r="E17" s="216">
        <f t="shared" si="0"/>
        <v>0</v>
      </c>
      <c r="F17" s="216">
        <f>('Data Input'!E64*'Model Engine'!D17)/1000</f>
        <v>0</v>
      </c>
      <c r="G17" s="217">
        <f>-('Data Input'!F64*D17)/1000</f>
        <v>0</v>
      </c>
      <c r="H17" s="218"/>
      <c r="J17" s="204">
        <f>'Data Input'!D145</f>
        <v>0</v>
      </c>
      <c r="K17" s="219" t="str">
        <f>'Data Input'!$D$40</f>
        <v/>
      </c>
      <c r="L17" s="220">
        <f>_xlfn.IFNA(VLOOKUP(K17,'Static Data and Feed sheet'!$C$6:$I$28,7,),0)</f>
        <v>0</v>
      </c>
      <c r="M17" s="216">
        <f t="shared" si="1"/>
        <v>0</v>
      </c>
      <c r="N17" s="216">
        <f>('Data Input'!E145*L17)/1000</f>
        <v>0</v>
      </c>
      <c r="O17" s="217">
        <f>-('Data Input'!F145*L17)/1000</f>
        <v>0</v>
      </c>
      <c r="P17" s="223"/>
      <c r="R17" s="224" t="s">
        <v>227</v>
      </c>
      <c r="S17" s="225" t="str">
        <f>'Data Input'!C119</f>
        <v>Purchased Carbon Offsets</v>
      </c>
      <c r="T17" s="226" t="s">
        <v>332</v>
      </c>
      <c r="U17" s="231">
        <f>'Data Input'!D119</f>
        <v>0</v>
      </c>
      <c r="V17" s="229" t="str">
        <f>"-TCO₂e"</f>
        <v>-TCO₂e</v>
      </c>
      <c r="W17" s="230">
        <f>-'Data Input'!D119</f>
        <v>0</v>
      </c>
    </row>
    <row r="18" spans="2:23" s="203" customFormat="1" ht="25.15" customHeight="1" x14ac:dyDescent="0.2">
      <c r="B18" s="202">
        <f>'Data Input'!D65</f>
        <v>0</v>
      </c>
      <c r="C18" s="214" t="str">
        <f>'Data Input'!$D$37</f>
        <v/>
      </c>
      <c r="D18" s="215">
        <f>_xlfn.IFNA(VLOOKUP(C18,'Static Data and Feed sheet'!$C$6:$I$28,7,),0)</f>
        <v>0</v>
      </c>
      <c r="E18" s="216">
        <f t="shared" si="0"/>
        <v>0</v>
      </c>
      <c r="F18" s="216">
        <f>('Data Input'!E65*'Model Engine'!D18)/1000</f>
        <v>0</v>
      </c>
      <c r="G18" s="217">
        <f>-('Data Input'!F65*D18)/1000</f>
        <v>0</v>
      </c>
      <c r="H18" s="218"/>
      <c r="J18" s="204">
        <f>'Data Input'!D146</f>
        <v>0</v>
      </c>
      <c r="K18" s="219" t="str">
        <f>'Data Input'!$D$40</f>
        <v/>
      </c>
      <c r="L18" s="220">
        <f>_xlfn.IFNA(VLOOKUP(K18,'Static Data and Feed sheet'!$C$6:$I$28,7,),0)</f>
        <v>0</v>
      </c>
      <c r="M18" s="216">
        <f t="shared" si="1"/>
        <v>0</v>
      </c>
      <c r="N18" s="216">
        <f>('Data Input'!E146*L18)/1000</f>
        <v>0</v>
      </c>
      <c r="O18" s="217">
        <f>-('Data Input'!F146*L18)/1000</f>
        <v>0</v>
      </c>
      <c r="P18" s="223"/>
      <c r="R18" s="224" t="s">
        <v>227</v>
      </c>
      <c r="S18" s="225" t="str">
        <f>'Data Input'!C120</f>
        <v xml:space="preserve">Sequestration </v>
      </c>
      <c r="T18" s="226" t="s">
        <v>332</v>
      </c>
      <c r="U18" s="231">
        <f>'Data Input'!D120</f>
        <v>0</v>
      </c>
      <c r="V18" s="229" t="str">
        <f>"-TCO₂e"</f>
        <v>-TCO₂e</v>
      </c>
      <c r="W18" s="230">
        <f>-'Data Input'!D120</f>
        <v>0</v>
      </c>
    </row>
    <row r="19" spans="2:23" s="203" customFormat="1" ht="25.15" customHeight="1" x14ac:dyDescent="0.2">
      <c r="B19" s="202">
        <f>'Data Input'!D66</f>
        <v>0</v>
      </c>
      <c r="C19" s="214" t="str">
        <f>'Data Input'!$D$37</f>
        <v/>
      </c>
      <c r="D19" s="215">
        <f>_xlfn.IFNA(VLOOKUP(C19,'Static Data and Feed sheet'!$C$6:$I$28,7,),0)</f>
        <v>0</v>
      </c>
      <c r="E19" s="216">
        <f t="shared" si="0"/>
        <v>0</v>
      </c>
      <c r="F19" s="216">
        <f>('Data Input'!E66*'Model Engine'!D19)/1000</f>
        <v>0</v>
      </c>
      <c r="G19" s="217">
        <f>-('Data Input'!F66*D19)/1000</f>
        <v>0</v>
      </c>
      <c r="H19" s="218"/>
      <c r="J19" s="204">
        <f>'Data Input'!D147</f>
        <v>0</v>
      </c>
      <c r="K19" s="219" t="str">
        <f>'Data Input'!$D$40</f>
        <v/>
      </c>
      <c r="L19" s="220">
        <f>_xlfn.IFNA(VLOOKUP(K19,'Static Data and Feed sheet'!$C$6:$I$28,7,),0)</f>
        <v>0</v>
      </c>
      <c r="M19" s="216">
        <f>(J19*L19)/1000</f>
        <v>0</v>
      </c>
      <c r="N19" s="216">
        <f>('Data Input'!E147*L19)/1000</f>
        <v>0</v>
      </c>
      <c r="O19" s="217">
        <f>-('Data Input'!F147*L19)/1000</f>
        <v>0</v>
      </c>
      <c r="P19" s="223"/>
      <c r="R19" s="232">
        <f>'Data Input'!E121</f>
        <v>0</v>
      </c>
      <c r="S19" s="225" t="str">
        <f>'Data Input'!C121</f>
        <v>Other - overwrite here</v>
      </c>
      <c r="T19" s="226" t="s">
        <v>332</v>
      </c>
      <c r="U19" s="231">
        <f>Table5[[#This Row],[Calculated TCO²e]]</f>
        <v>0</v>
      </c>
      <c r="V19" s="229" t="s">
        <v>346</v>
      </c>
      <c r="W19" s="231">
        <f>'Data Input'!D121</f>
        <v>0</v>
      </c>
    </row>
    <row r="20" spans="2:23" s="203" customFormat="1" ht="25.15" customHeight="1" x14ac:dyDescent="0.2">
      <c r="B20" s="201" t="s">
        <v>197</v>
      </c>
      <c r="C20" s="201"/>
      <c r="D20" s="202"/>
      <c r="E20" s="202"/>
      <c r="F20" s="202"/>
      <c r="G20" s="202"/>
      <c r="H20" s="202"/>
      <c r="I20" s="199"/>
      <c r="J20" s="198" t="s">
        <v>197</v>
      </c>
      <c r="K20" s="204"/>
      <c r="L20" s="204"/>
      <c r="M20" s="204"/>
      <c r="N20" s="204"/>
      <c r="O20" s="204"/>
      <c r="P20" s="204"/>
      <c r="R20" s="232">
        <f>'Data Input'!E122</f>
        <v>0</v>
      </c>
      <c r="S20" s="225" t="str">
        <f>'Data Input'!C122</f>
        <v>Other - overwrite here</v>
      </c>
      <c r="T20" s="226" t="s">
        <v>332</v>
      </c>
      <c r="U20" s="231">
        <f>Table5[[#This Row],[Calculated TCO²e]]</f>
        <v>0</v>
      </c>
      <c r="V20" s="229" t="s">
        <v>346</v>
      </c>
      <c r="W20" s="231">
        <f>'Data Input'!D122</f>
        <v>0</v>
      </c>
    </row>
    <row r="21" spans="2:23" s="203" customFormat="1" ht="25.15" customHeight="1" x14ac:dyDescent="0.2">
      <c r="B21" s="233" t="s">
        <v>106</v>
      </c>
      <c r="C21" s="233" t="s">
        <v>310</v>
      </c>
      <c r="D21" s="233" t="s">
        <v>185</v>
      </c>
      <c r="E21" s="233" t="s">
        <v>311</v>
      </c>
      <c r="F21" s="234" t="s">
        <v>309</v>
      </c>
      <c r="G21" s="235" t="s">
        <v>334</v>
      </c>
      <c r="H21" s="234" t="s">
        <v>321</v>
      </c>
      <c r="J21" s="233" t="s">
        <v>106</v>
      </c>
      <c r="K21" s="234" t="s">
        <v>310</v>
      </c>
      <c r="L21" s="233" t="s">
        <v>185</v>
      </c>
      <c r="M21" s="233" t="s">
        <v>311</v>
      </c>
      <c r="N21" s="234" t="s">
        <v>309</v>
      </c>
      <c r="O21" s="235" t="s">
        <v>337</v>
      </c>
      <c r="P21" s="234" t="s">
        <v>321</v>
      </c>
      <c r="R21" s="232">
        <f>'Data Input'!E123</f>
        <v>0</v>
      </c>
      <c r="S21" s="225" t="str">
        <f>'Data Input'!C123</f>
        <v>Other - overwrite here</v>
      </c>
      <c r="T21" s="226" t="s">
        <v>332</v>
      </c>
      <c r="U21" s="231">
        <f>Table5[[#This Row],[Calculated TCO²e]]</f>
        <v>0</v>
      </c>
      <c r="V21" s="229" t="s">
        <v>346</v>
      </c>
      <c r="W21" s="231">
        <f>'Data Input'!D123</f>
        <v>0</v>
      </c>
    </row>
    <row r="22" spans="2:23" s="203" customFormat="1" ht="25.15" customHeight="1" x14ac:dyDescent="0.2">
      <c r="B22" s="236">
        <f>'Data Input'!G51</f>
        <v>0</v>
      </c>
      <c r="C22" s="202">
        <f>IF(ISNA(VLOOKUP(B22,'Static Data and Feed sheet'!$V$6:$W$14,2,)),0,(VLOOKUP(B22,'Static Data and Feed sheet'!$V$6:$W$14,2,)))</f>
        <v>0</v>
      </c>
      <c r="D22" s="214" t="str">
        <f>'Data Input'!$D$37</f>
        <v/>
      </c>
      <c r="E22" s="237">
        <f>'Data Input'!H51</f>
        <v>0</v>
      </c>
      <c r="F22" s="238">
        <f>IF(ISNA(INDEX('Static Data and Feed sheet'!$F$6:$O$30,MATCH(D22,'Static Data and Feed sheet'!$C$6:$C$30,0),MATCH(B22,'Static Data and Feed sheet'!$F$4:$O$4,0))),0,(INDEX('Static Data and Feed sheet'!$F$6:$O$30,MATCH(D22,'Static Data and Feed sheet'!$C$6:$C$30,0),MATCH(B22,'Static Data and Feed sheet'!$F$4:$O$4,0))))</f>
        <v>0</v>
      </c>
      <c r="G22" s="239">
        <f>(C22*E22*F22)/1000</f>
        <v>0</v>
      </c>
      <c r="H22" s="240">
        <f>E22*C22</f>
        <v>0</v>
      </c>
      <c r="J22" s="241">
        <f>'Data Input'!G132</f>
        <v>0</v>
      </c>
      <c r="K22" s="204">
        <f>IF(ISNA(VLOOKUP(J22,'Static Data and Feed sheet'!$V$6:$W$14,2,)),0,(VLOOKUP(J22,'Static Data and Feed sheet'!$V$6:$W$14,2,)))</f>
        <v>0</v>
      </c>
      <c r="L22" s="219" t="str">
        <f>'Data Input'!$D$40</f>
        <v/>
      </c>
      <c r="M22" s="242">
        <f>'Data Input'!H132</f>
        <v>0</v>
      </c>
      <c r="N22" s="243">
        <f>IF(ISNA(INDEX('Static Data and Feed sheet'!$F$6:$O$30,MATCH(L22,'Static Data and Feed sheet'!$C$6:$C$30,0),MATCH(J22,'Static Data and Feed sheet'!$F$4:$O$4,0))),0,(INDEX('Static Data and Feed sheet'!$F$6:$O$30,MATCH(L22,'Static Data and Feed sheet'!$C$6:$C$30,0),MATCH(J22,'Static Data and Feed sheet'!$F$4:$O$4,0))))</f>
        <v>0</v>
      </c>
      <c r="O22" s="239">
        <f>(K22*M22*N22)/1000</f>
        <v>0</v>
      </c>
      <c r="P22" s="240">
        <f>M22*K22</f>
        <v>0</v>
      </c>
      <c r="R22" s="244">
        <f>'Data Input'!E124</f>
        <v>0</v>
      </c>
      <c r="S22" s="245" t="str">
        <f>'Data Input'!C124</f>
        <v>Other - overwrite here</v>
      </c>
      <c r="T22" s="246" t="s">
        <v>332</v>
      </c>
      <c r="U22" s="231">
        <f>Table5[[#This Row],[Calculated TCO²e]]</f>
        <v>0</v>
      </c>
      <c r="V22" s="229" t="s">
        <v>346</v>
      </c>
      <c r="W22" s="247">
        <f>'Data Input'!D124</f>
        <v>0</v>
      </c>
    </row>
    <row r="23" spans="2:23" s="203" customFormat="1" ht="25.15" customHeight="1" x14ac:dyDescent="0.2">
      <c r="B23" s="236">
        <f>'Data Input'!G52</f>
        <v>0</v>
      </c>
      <c r="C23" s="202">
        <f>IF(ISNA(VLOOKUP(B23,'Static Data and Feed sheet'!$V$6:$W$14,2,)),0,(VLOOKUP(B23,'Static Data and Feed sheet'!$V$6:$W$14,2,)))</f>
        <v>0</v>
      </c>
      <c r="D23" s="214" t="str">
        <f>'Data Input'!$D$37</f>
        <v/>
      </c>
      <c r="E23" s="237">
        <f>'Data Input'!H52</f>
        <v>0</v>
      </c>
      <c r="F23" s="238">
        <f>IF(ISNA(INDEX('Static Data and Feed sheet'!$F$6:$O$30,MATCH(D23,'Static Data and Feed sheet'!$C$6:$C$30,0),MATCH(B23,'Static Data and Feed sheet'!$F$4:$O$4,0))),0,(INDEX('Static Data and Feed sheet'!$F$6:$O$30,MATCH(D23,'Static Data and Feed sheet'!$C$6:$C$30,0),MATCH(B23,'Static Data and Feed sheet'!$F$4:$O$4,0))))</f>
        <v>0</v>
      </c>
      <c r="G23" s="239">
        <f t="shared" ref="G23:G37" si="2">(C23*E23*F23)/1000</f>
        <v>0</v>
      </c>
      <c r="H23" s="240">
        <f t="shared" ref="H23:H37" si="3">E23*C23</f>
        <v>0</v>
      </c>
      <c r="J23" s="241">
        <f>'Data Input'!G133</f>
        <v>0</v>
      </c>
      <c r="K23" s="204">
        <f>IF(ISNA(VLOOKUP(J23,'Static Data and Feed sheet'!$V$6:$W$14,2,)),0,(VLOOKUP(J23,'Static Data and Feed sheet'!$V$6:$W$14,2,)))</f>
        <v>0</v>
      </c>
      <c r="L23" s="219" t="str">
        <f>'Data Input'!$D$40</f>
        <v/>
      </c>
      <c r="M23" s="242">
        <f>'Data Input'!H133</f>
        <v>0</v>
      </c>
      <c r="N23" s="243">
        <f>IF(ISNA(INDEX('Static Data and Feed sheet'!$F$6:$O$30,MATCH(L23,'Static Data and Feed sheet'!$C$6:$C$30,0),MATCH(J23,'Static Data and Feed sheet'!$F$4:$O$4,0))),0,(INDEX('Static Data and Feed sheet'!$F$6:$O$30,MATCH(L23,'Static Data and Feed sheet'!$C$6:$C$30,0),MATCH(J23,'Static Data and Feed sheet'!$F$4:$O$4,0))))</f>
        <v>0</v>
      </c>
      <c r="O23" s="239">
        <f t="shared" ref="O23:O37" si="4">(K23*M23*N23)/1000</f>
        <v>0</v>
      </c>
      <c r="P23" s="240">
        <f t="shared" ref="P23:P37" si="5">M23*K23</f>
        <v>0</v>
      </c>
    </row>
    <row r="24" spans="2:23" s="203" customFormat="1" ht="25.15" customHeight="1" x14ac:dyDescent="0.2">
      <c r="B24" s="236">
        <f>'Data Input'!G53</f>
        <v>0</v>
      </c>
      <c r="C24" s="202">
        <f>IF(ISNA(VLOOKUP(B24,'Static Data and Feed sheet'!$V$6:$W$14,2,)),0,(VLOOKUP(B24,'Static Data and Feed sheet'!$V$6:$W$14,2,)))</f>
        <v>0</v>
      </c>
      <c r="D24" s="214" t="str">
        <f>'Data Input'!$D$37</f>
        <v/>
      </c>
      <c r="E24" s="237">
        <f>'Data Input'!H53</f>
        <v>0</v>
      </c>
      <c r="F24" s="238">
        <f>IF(ISNA(INDEX('Static Data and Feed sheet'!$F$6:$O$30,MATCH(D24,'Static Data and Feed sheet'!$C$6:$C$30,0),MATCH(B24,'Static Data and Feed sheet'!$F$4:$O$4,0))),0,(INDEX('Static Data and Feed sheet'!$F$6:$O$30,MATCH(D24,'Static Data and Feed sheet'!$C$6:$C$30,0),MATCH(B24,'Static Data and Feed sheet'!$F$4:$O$4,0))))</f>
        <v>0</v>
      </c>
      <c r="G24" s="239">
        <f t="shared" si="2"/>
        <v>0</v>
      </c>
      <c r="H24" s="240">
        <f t="shared" si="3"/>
        <v>0</v>
      </c>
      <c r="J24" s="241">
        <f>'Data Input'!G134</f>
        <v>0</v>
      </c>
      <c r="K24" s="204">
        <f>IF(ISNA(VLOOKUP(J24,'Static Data and Feed sheet'!$V$6:$W$14,2,)),0,(VLOOKUP(J24,'Static Data and Feed sheet'!$V$6:$W$14,2,)))</f>
        <v>0</v>
      </c>
      <c r="L24" s="219" t="str">
        <f>'Data Input'!$D$40</f>
        <v/>
      </c>
      <c r="M24" s="242">
        <f>'Data Input'!H134</f>
        <v>0</v>
      </c>
      <c r="N24" s="243">
        <f>IF(ISNA(INDEX('Static Data and Feed sheet'!$F$6:$O$30,MATCH(L24,'Static Data and Feed sheet'!$C$6:$C$30,0),MATCH(J24,'Static Data and Feed sheet'!$F$4:$O$4,0))),0,(INDEX('Static Data and Feed sheet'!$F$6:$O$30,MATCH(L24,'Static Data and Feed sheet'!$C$6:$C$30,0),MATCH(J24,'Static Data and Feed sheet'!$F$4:$O$4,0))))</f>
        <v>0</v>
      </c>
      <c r="O24" s="239">
        <f t="shared" si="4"/>
        <v>0</v>
      </c>
      <c r="P24" s="240">
        <f t="shared" si="5"/>
        <v>0</v>
      </c>
    </row>
    <row r="25" spans="2:23" s="203" customFormat="1" ht="25.15" customHeight="1" x14ac:dyDescent="0.35">
      <c r="B25" s="236">
        <f>'Data Input'!G54</f>
        <v>0</v>
      </c>
      <c r="C25" s="202">
        <f>IF(ISNA(VLOOKUP(B25,'Static Data and Feed sheet'!$V$6:$W$14,2,)),0,(VLOOKUP(B25,'Static Data and Feed sheet'!$V$6:$W$14,2,)))</f>
        <v>0</v>
      </c>
      <c r="D25" s="214" t="str">
        <f>'Data Input'!$D$37</f>
        <v/>
      </c>
      <c r="E25" s="237">
        <f>'Data Input'!H54</f>
        <v>0</v>
      </c>
      <c r="F25" s="238">
        <f>IF(ISNA(INDEX('Static Data and Feed sheet'!$F$6:$O$30,MATCH(D25,'Static Data and Feed sheet'!$C$6:$C$30,0),MATCH(B25,'Static Data and Feed sheet'!$F$4:$O$4,0))),0,(INDEX('Static Data and Feed sheet'!$F$6:$O$30,MATCH(D25,'Static Data and Feed sheet'!$C$6:$C$30,0),MATCH(B25,'Static Data and Feed sheet'!$F$4:$O$4,0))))</f>
        <v>0</v>
      </c>
      <c r="G25" s="239">
        <f t="shared" si="2"/>
        <v>0</v>
      </c>
      <c r="H25" s="240">
        <f t="shared" si="3"/>
        <v>0</v>
      </c>
      <c r="J25" s="241">
        <f>'Data Input'!G135</f>
        <v>0</v>
      </c>
      <c r="K25" s="204">
        <f>IF(ISNA(VLOOKUP(J25,'Static Data and Feed sheet'!$V$6:$W$14,2,)),0,(VLOOKUP(J25,'Static Data and Feed sheet'!$V$6:$W$14,2,)))</f>
        <v>0</v>
      </c>
      <c r="L25" s="219" t="str">
        <f>'Data Input'!$D$40</f>
        <v/>
      </c>
      <c r="M25" s="242">
        <f>'Data Input'!H135</f>
        <v>0</v>
      </c>
      <c r="N25" s="243">
        <f>IF(ISNA(INDEX('Static Data and Feed sheet'!$F$6:$O$30,MATCH(L25,'Static Data and Feed sheet'!$C$6:$C$30,0),MATCH(J25,'Static Data and Feed sheet'!$F$4:$O$4,0))),0,(INDEX('Static Data and Feed sheet'!$F$6:$O$30,MATCH(L25,'Static Data and Feed sheet'!$C$6:$C$30,0),MATCH(J25,'Static Data and Feed sheet'!$F$4:$O$4,0))))</f>
        <v>0</v>
      </c>
      <c r="O25" s="239">
        <f t="shared" si="4"/>
        <v>0</v>
      </c>
      <c r="P25" s="240">
        <f t="shared" si="5"/>
        <v>0</v>
      </c>
      <c r="R25" s="205"/>
      <c r="S25" s="248" t="s">
        <v>230</v>
      </c>
      <c r="T25" s="248"/>
      <c r="U25" s="248">
        <f>'Data Input'!C40</f>
        <v>0</v>
      </c>
      <c r="V25" s="248"/>
      <c r="W25" s="248"/>
    </row>
    <row r="26" spans="2:23" s="203" customFormat="1" ht="25.15" customHeight="1" x14ac:dyDescent="0.2">
      <c r="B26" s="236">
        <f>'Data Input'!G55</f>
        <v>0</v>
      </c>
      <c r="C26" s="202">
        <f>IF(ISNA(VLOOKUP(B26,'Static Data and Feed sheet'!$V$6:$W$14,2,)),0,(VLOOKUP(B26,'Static Data and Feed sheet'!$V$6:$W$14,2,)))</f>
        <v>0</v>
      </c>
      <c r="D26" s="214" t="str">
        <f>'Data Input'!$D$37</f>
        <v/>
      </c>
      <c r="E26" s="237">
        <f>'Data Input'!H55</f>
        <v>0</v>
      </c>
      <c r="F26" s="238">
        <f>IF(ISNA(INDEX('Static Data and Feed sheet'!$F$6:$O$30,MATCH(D26,'Static Data and Feed sheet'!$C$6:$C$30,0),MATCH(B26,'Static Data and Feed sheet'!$F$4:$O$4,0))),0,(INDEX('Static Data and Feed sheet'!$F$6:$O$30,MATCH(D26,'Static Data and Feed sheet'!$C$6:$C$30,0),MATCH(B26,'Static Data and Feed sheet'!$F$4:$O$4,0))))</f>
        <v>0</v>
      </c>
      <c r="G26" s="239">
        <f t="shared" si="2"/>
        <v>0</v>
      </c>
      <c r="H26" s="240">
        <f t="shared" si="3"/>
        <v>0</v>
      </c>
      <c r="J26" s="241">
        <f>'Data Input'!G136</f>
        <v>0</v>
      </c>
      <c r="K26" s="204">
        <f>IF(ISNA(VLOOKUP(J26,'Static Data and Feed sheet'!$V$6:$W$14,2,)),0,(VLOOKUP(J26,'Static Data and Feed sheet'!$V$6:$W$14,2,)))</f>
        <v>0</v>
      </c>
      <c r="L26" s="219" t="str">
        <f>'Data Input'!$D$40</f>
        <v/>
      </c>
      <c r="M26" s="242">
        <f>'Data Input'!H136</f>
        <v>0</v>
      </c>
      <c r="N26" s="243">
        <f>IF(ISNA(INDEX('Static Data and Feed sheet'!$F$6:$O$30,MATCH(L26,'Static Data and Feed sheet'!$C$6:$C$30,0),MATCH(J26,'Static Data and Feed sheet'!$F$4:$O$4,0))),0,(INDEX('Static Data and Feed sheet'!$F$6:$O$30,MATCH(L26,'Static Data and Feed sheet'!$C$6:$C$30,0),MATCH(J26,'Static Data and Feed sheet'!$F$4:$O$4,0))))</f>
        <v>0</v>
      </c>
      <c r="O26" s="239">
        <f t="shared" si="4"/>
        <v>0</v>
      </c>
      <c r="P26" s="240">
        <f t="shared" si="5"/>
        <v>0</v>
      </c>
      <c r="R26" s="249" t="s">
        <v>223</v>
      </c>
      <c r="S26" s="250" t="s">
        <v>55</v>
      </c>
      <c r="T26" s="250" t="s">
        <v>106</v>
      </c>
      <c r="U26" s="250" t="s">
        <v>192</v>
      </c>
      <c r="V26" s="250" t="s">
        <v>1</v>
      </c>
      <c r="W26" s="251" t="s">
        <v>2</v>
      </c>
    </row>
    <row r="27" spans="2:23" s="203" customFormat="1" ht="25.15" customHeight="1" x14ac:dyDescent="0.2">
      <c r="B27" s="236">
        <f>'Data Input'!G56</f>
        <v>0</v>
      </c>
      <c r="C27" s="202">
        <f>IF(ISNA(VLOOKUP(B27,'Static Data and Feed sheet'!$V$6:$W$14,2,)),0,(VLOOKUP(B27,'Static Data and Feed sheet'!$V$6:$W$14,2,)))</f>
        <v>0</v>
      </c>
      <c r="D27" s="214" t="str">
        <f>'Data Input'!$D$37</f>
        <v/>
      </c>
      <c r="E27" s="237">
        <f>'Data Input'!H56</f>
        <v>0</v>
      </c>
      <c r="F27" s="238">
        <f>IF(ISNA(INDEX('Static Data and Feed sheet'!$F$6:$O$30,MATCH(D27,'Static Data and Feed sheet'!$C$6:$C$30,0),MATCH(B27,'Static Data and Feed sheet'!$F$4:$O$4,0))),0,(INDEX('Static Data and Feed sheet'!$F$6:$O$30,MATCH(D27,'Static Data and Feed sheet'!$C$6:$C$30,0),MATCH(B27,'Static Data and Feed sheet'!$F$4:$O$4,0))))</f>
        <v>0</v>
      </c>
      <c r="G27" s="239">
        <f t="shared" si="2"/>
        <v>0</v>
      </c>
      <c r="H27" s="240">
        <f t="shared" si="3"/>
        <v>0</v>
      </c>
      <c r="J27" s="241">
        <f>'Data Input'!G137</f>
        <v>0</v>
      </c>
      <c r="K27" s="204">
        <f>IF(ISNA(VLOOKUP(J27,'Static Data and Feed sheet'!$V$6:$W$14,2,)),0,(VLOOKUP(J27,'Static Data and Feed sheet'!$V$6:$W$14,2,)))</f>
        <v>0</v>
      </c>
      <c r="L27" s="219" t="str">
        <f>'Data Input'!$D$40</f>
        <v/>
      </c>
      <c r="M27" s="242">
        <f>'Data Input'!H137</f>
        <v>0</v>
      </c>
      <c r="N27" s="243">
        <f>IF(ISNA(INDEX('Static Data and Feed sheet'!$F$6:$O$30,MATCH(L27,'Static Data and Feed sheet'!$C$6:$C$30,0),MATCH(J27,'Static Data and Feed sheet'!$F$4:$O$4,0))),0,(INDEX('Static Data and Feed sheet'!$F$6:$O$30,MATCH(L27,'Static Data and Feed sheet'!$C$6:$C$30,0),MATCH(J27,'Static Data and Feed sheet'!$F$4:$O$4,0))))</f>
        <v>0</v>
      </c>
      <c r="O27" s="239">
        <f t="shared" si="4"/>
        <v>0</v>
      </c>
      <c r="P27" s="240">
        <f t="shared" si="5"/>
        <v>0</v>
      </c>
      <c r="R27" s="252" t="s">
        <v>326</v>
      </c>
      <c r="S27" s="253" t="s">
        <v>224</v>
      </c>
      <c r="T27" s="254" t="s">
        <v>264</v>
      </c>
      <c r="U27" s="255">
        <f>SUMIF($J$22:$J$37,T27,$P$22:$P$37)</f>
        <v>0</v>
      </c>
      <c r="V27" s="256" t="s">
        <v>323</v>
      </c>
      <c r="W27" s="257">
        <f>SUMIF($J$22:$J$37,T27,$O$22:$O$37)</f>
        <v>0</v>
      </c>
    </row>
    <row r="28" spans="2:23" s="203" customFormat="1" ht="25.15" customHeight="1" x14ac:dyDescent="0.2">
      <c r="B28" s="236">
        <f>'Data Input'!G57</f>
        <v>0</v>
      </c>
      <c r="C28" s="202">
        <f>IF(ISNA(VLOOKUP(B28,'Static Data and Feed sheet'!$V$6:$W$14,2,)),0,(VLOOKUP(B28,'Static Data and Feed sheet'!$V$6:$W$14,2,)))</f>
        <v>0</v>
      </c>
      <c r="D28" s="214" t="str">
        <f>'Data Input'!$D$37</f>
        <v/>
      </c>
      <c r="E28" s="237">
        <f>'Data Input'!H57</f>
        <v>0</v>
      </c>
      <c r="F28" s="238">
        <f>IF(ISNA(INDEX('Static Data and Feed sheet'!$F$6:$O$30,MATCH(D28,'Static Data and Feed sheet'!$C$6:$C$30,0),MATCH(B28,'Static Data and Feed sheet'!$F$4:$O$4,0))),0,(INDEX('Static Data and Feed sheet'!$F$6:$O$30,MATCH(D28,'Static Data and Feed sheet'!$C$6:$C$30,0),MATCH(B28,'Static Data and Feed sheet'!$F$4:$O$4,0))))</f>
        <v>0</v>
      </c>
      <c r="G28" s="239">
        <f t="shared" si="2"/>
        <v>0</v>
      </c>
      <c r="H28" s="240">
        <f t="shared" si="3"/>
        <v>0</v>
      </c>
      <c r="J28" s="241">
        <f>'Data Input'!G138</f>
        <v>0</v>
      </c>
      <c r="K28" s="204">
        <f>IF(ISNA(VLOOKUP(J28,'Static Data and Feed sheet'!$V$6:$W$14,2,)),0,(VLOOKUP(J28,'Static Data and Feed sheet'!$V$6:$W$14,2,)))</f>
        <v>0</v>
      </c>
      <c r="L28" s="219" t="str">
        <f>'Data Input'!$D$40</f>
        <v/>
      </c>
      <c r="M28" s="242">
        <f>'Data Input'!H138</f>
        <v>0</v>
      </c>
      <c r="N28" s="243">
        <f>IF(ISNA(INDEX('Static Data and Feed sheet'!$F$6:$O$30,MATCH(L28,'Static Data and Feed sheet'!$C$6:$C$30,0),MATCH(J28,'Static Data and Feed sheet'!$F$4:$O$4,0))),0,(INDEX('Static Data and Feed sheet'!$F$6:$O$30,MATCH(L28,'Static Data and Feed sheet'!$C$6:$C$30,0),MATCH(J28,'Static Data and Feed sheet'!$F$4:$O$4,0))))</f>
        <v>0</v>
      </c>
      <c r="O28" s="239">
        <f t="shared" si="4"/>
        <v>0</v>
      </c>
      <c r="P28" s="240">
        <f t="shared" si="5"/>
        <v>0</v>
      </c>
      <c r="R28" s="252" t="s">
        <v>326</v>
      </c>
      <c r="S28" s="253" t="s">
        <v>224</v>
      </c>
      <c r="T28" s="254" t="s">
        <v>6</v>
      </c>
      <c r="U28" s="229">
        <f>SUMIF($J$22:$J$37,"&lt;&gt;Natural Gas",$P$22:$P$37)</f>
        <v>0</v>
      </c>
      <c r="V28" s="256" t="s">
        <v>323</v>
      </c>
      <c r="W28" s="257">
        <f>SUMIF($J$22:$J$37,"&lt;&gt;Natural Gas",$O$22:$O$37)</f>
        <v>0</v>
      </c>
    </row>
    <row r="29" spans="2:23" s="203" customFormat="1" ht="25.15" customHeight="1" x14ac:dyDescent="0.2">
      <c r="B29" s="236">
        <f>'Data Input'!G58</f>
        <v>0</v>
      </c>
      <c r="C29" s="202">
        <f>IF(ISNA(VLOOKUP(B29,'Static Data and Feed sheet'!$V$6:$W$14,2,)),0,(VLOOKUP(B29,'Static Data and Feed sheet'!$V$6:$W$14,2,)))</f>
        <v>0</v>
      </c>
      <c r="D29" s="214" t="str">
        <f>'Data Input'!$D$37</f>
        <v/>
      </c>
      <c r="E29" s="237">
        <f>'Data Input'!H58</f>
        <v>0</v>
      </c>
      <c r="F29" s="238">
        <f>IF(ISNA(INDEX('Static Data and Feed sheet'!$F$6:$O$30,MATCH(D29,'Static Data and Feed sheet'!$C$6:$C$30,0),MATCH(B29,'Static Data and Feed sheet'!$F$4:$O$4,0))),0,(INDEX('Static Data and Feed sheet'!$F$6:$O$30,MATCH(D29,'Static Data and Feed sheet'!$C$6:$C$30,0),MATCH(B29,'Static Data and Feed sheet'!$F$4:$O$4,0))))</f>
        <v>0</v>
      </c>
      <c r="G29" s="239">
        <f t="shared" si="2"/>
        <v>0</v>
      </c>
      <c r="H29" s="240">
        <f t="shared" si="3"/>
        <v>0</v>
      </c>
      <c r="J29" s="241">
        <f>'Data Input'!G139</f>
        <v>0</v>
      </c>
      <c r="K29" s="204">
        <f>IF(ISNA(VLOOKUP(J29,'Static Data and Feed sheet'!$V$6:$W$14,2,)),0,(VLOOKUP(J29,'Static Data and Feed sheet'!$V$6:$W$14,2,)))</f>
        <v>0</v>
      </c>
      <c r="L29" s="219" t="str">
        <f>'Data Input'!$D$40</f>
        <v/>
      </c>
      <c r="M29" s="242">
        <f>'Data Input'!H139</f>
        <v>0</v>
      </c>
      <c r="N29" s="243">
        <f>IF(ISNA(INDEX('Static Data and Feed sheet'!$F$6:$O$30,MATCH(L29,'Static Data and Feed sheet'!$C$6:$C$30,0),MATCH(J29,'Static Data and Feed sheet'!$F$4:$O$4,0))),0,(INDEX('Static Data and Feed sheet'!$F$6:$O$30,MATCH(L29,'Static Data and Feed sheet'!$C$6:$C$30,0),MATCH(J29,'Static Data and Feed sheet'!$F$4:$O$4,0))))</f>
        <v>0</v>
      </c>
      <c r="O29" s="239">
        <f t="shared" si="4"/>
        <v>0</v>
      </c>
      <c r="P29" s="240">
        <f t="shared" si="5"/>
        <v>0</v>
      </c>
      <c r="R29" s="252" t="s">
        <v>326</v>
      </c>
      <c r="S29" s="253" t="s">
        <v>201</v>
      </c>
      <c r="T29" s="254" t="s">
        <v>20</v>
      </c>
      <c r="U29" s="258">
        <f>SUMIF($J$40:$J$57,T29,$P$40:$P$57)</f>
        <v>0</v>
      </c>
      <c r="V29" s="256" t="s">
        <v>323</v>
      </c>
      <c r="W29" s="259">
        <f>SUMIF($J$40:$J$57,T29,$O$40:$O$57)</f>
        <v>0</v>
      </c>
    </row>
    <row r="30" spans="2:23" s="203" customFormat="1" ht="25.15" customHeight="1" x14ac:dyDescent="0.2">
      <c r="B30" s="236">
        <f>'Data Input'!G59</f>
        <v>0</v>
      </c>
      <c r="C30" s="202">
        <f>IF(ISNA(VLOOKUP(B30,'Static Data and Feed sheet'!$V$6:$W$14,2,)),0,(VLOOKUP(B30,'Static Data and Feed sheet'!$V$6:$W$14,2,)))</f>
        <v>0</v>
      </c>
      <c r="D30" s="214" t="str">
        <f>'Data Input'!$D$37</f>
        <v/>
      </c>
      <c r="E30" s="237">
        <f>'Data Input'!H59</f>
        <v>0</v>
      </c>
      <c r="F30" s="238">
        <f>IF(ISNA(INDEX('Static Data and Feed sheet'!$F$6:$O$30,MATCH(D30,'Static Data and Feed sheet'!$C$6:$C$30,0),MATCH(B30,'Static Data and Feed sheet'!$F$4:$O$4,0))),0,(INDEX('Static Data and Feed sheet'!$F$6:$O$30,MATCH(D30,'Static Data and Feed sheet'!$C$6:$C$30,0),MATCH(B30,'Static Data and Feed sheet'!$F$4:$O$4,0))))</f>
        <v>0</v>
      </c>
      <c r="G30" s="239">
        <f t="shared" si="2"/>
        <v>0</v>
      </c>
      <c r="H30" s="240">
        <f t="shared" si="3"/>
        <v>0</v>
      </c>
      <c r="J30" s="241">
        <f>'Data Input'!G140</f>
        <v>0</v>
      </c>
      <c r="K30" s="204">
        <f>IF(ISNA(VLOOKUP(J30,'Static Data and Feed sheet'!$V$6:$W$14,2,)),0,(VLOOKUP(J30,'Static Data and Feed sheet'!$V$6:$W$14,2,)))</f>
        <v>0</v>
      </c>
      <c r="L30" s="219" t="str">
        <f>'Data Input'!$D$40</f>
        <v/>
      </c>
      <c r="M30" s="242">
        <f>'Data Input'!H140</f>
        <v>0</v>
      </c>
      <c r="N30" s="243">
        <f>IF(ISNA(INDEX('Static Data and Feed sheet'!$F$6:$O$30,MATCH(L30,'Static Data and Feed sheet'!$C$6:$C$30,0),MATCH(J30,'Static Data and Feed sheet'!$F$4:$O$4,0))),0,(INDEX('Static Data and Feed sheet'!$F$6:$O$30,MATCH(L30,'Static Data and Feed sheet'!$C$6:$C$30,0),MATCH(J30,'Static Data and Feed sheet'!$F$4:$O$4,0))))</f>
        <v>0</v>
      </c>
      <c r="O30" s="239">
        <f t="shared" si="4"/>
        <v>0</v>
      </c>
      <c r="P30" s="240">
        <f t="shared" si="5"/>
        <v>0</v>
      </c>
      <c r="R30" s="252" t="s">
        <v>326</v>
      </c>
      <c r="S30" s="253" t="s">
        <v>201</v>
      </c>
      <c r="T30" s="254" t="s">
        <v>19</v>
      </c>
      <c r="U30" s="258">
        <f>SUMIF($J$40:$J$57,T30,$P$40:$P$57)</f>
        <v>0</v>
      </c>
      <c r="V30" s="256" t="s">
        <v>323</v>
      </c>
      <c r="W30" s="259">
        <f>SUMIF($J$40:$J$57,T30,$O$40:$O$57)</f>
        <v>0</v>
      </c>
    </row>
    <row r="31" spans="2:23" s="203" customFormat="1" ht="25.15" customHeight="1" x14ac:dyDescent="0.2">
      <c r="B31" s="236">
        <f>'Data Input'!G60</f>
        <v>0</v>
      </c>
      <c r="C31" s="202">
        <f>IF(ISNA(VLOOKUP(B31,'Static Data and Feed sheet'!$V$6:$W$14,2,)),0,(VLOOKUP(B31,'Static Data and Feed sheet'!$V$6:$W$14,2,)))</f>
        <v>0</v>
      </c>
      <c r="D31" s="214" t="str">
        <f>'Data Input'!$D$37</f>
        <v/>
      </c>
      <c r="E31" s="237">
        <f>'Data Input'!H60</f>
        <v>0</v>
      </c>
      <c r="F31" s="238">
        <f>IF(ISNA(INDEX('Static Data and Feed sheet'!$F$6:$O$30,MATCH(D31,'Static Data and Feed sheet'!$C$6:$C$30,0),MATCH(B31,'Static Data and Feed sheet'!$F$4:$O$4,0))),0,(INDEX('Static Data and Feed sheet'!$F$6:$O$30,MATCH(D31,'Static Data and Feed sheet'!$C$6:$C$30,0),MATCH(B31,'Static Data and Feed sheet'!$F$4:$O$4,0))))</f>
        <v>0</v>
      </c>
      <c r="G31" s="239">
        <f t="shared" si="2"/>
        <v>0</v>
      </c>
      <c r="H31" s="240">
        <f t="shared" si="3"/>
        <v>0</v>
      </c>
      <c r="J31" s="241">
        <f>'Data Input'!G141</f>
        <v>0</v>
      </c>
      <c r="K31" s="204">
        <f>IF(ISNA(VLOOKUP(J31,'Static Data and Feed sheet'!$V$6:$W$14,2,)),0,(VLOOKUP(J31,'Static Data and Feed sheet'!$V$6:$W$14,2,)))</f>
        <v>0</v>
      </c>
      <c r="L31" s="219" t="str">
        <f>'Data Input'!$D$40</f>
        <v/>
      </c>
      <c r="M31" s="242">
        <f>'Data Input'!H141</f>
        <v>0</v>
      </c>
      <c r="N31" s="243">
        <f>IF(ISNA(INDEX('Static Data and Feed sheet'!$F$6:$O$30,MATCH(L31,'Static Data and Feed sheet'!$C$6:$C$30,0),MATCH(J31,'Static Data and Feed sheet'!$F$4:$O$4,0))),0,(INDEX('Static Data and Feed sheet'!$F$6:$O$30,MATCH(L31,'Static Data and Feed sheet'!$C$6:$C$30,0),MATCH(J31,'Static Data and Feed sheet'!$F$4:$O$4,0))))</f>
        <v>0</v>
      </c>
      <c r="O31" s="239">
        <f t="shared" si="4"/>
        <v>0</v>
      </c>
      <c r="P31" s="240">
        <f t="shared" si="5"/>
        <v>0</v>
      </c>
      <c r="R31" s="252" t="s">
        <v>326</v>
      </c>
      <c r="S31" s="253" t="s">
        <v>201</v>
      </c>
      <c r="T31" s="254" t="s">
        <v>305</v>
      </c>
      <c r="U31" s="258">
        <f>SUMIF($J$40:$J$57,T31,$P$40:$P$57)</f>
        <v>0</v>
      </c>
      <c r="V31" s="256" t="s">
        <v>323</v>
      </c>
      <c r="W31" s="259">
        <f>SUMIF($J$40:$J$57,T31,$O$40:$O$57)</f>
        <v>0</v>
      </c>
    </row>
    <row r="32" spans="2:23" s="203" customFormat="1" ht="25.15" customHeight="1" x14ac:dyDescent="0.2">
      <c r="B32" s="236">
        <f>'Data Input'!G61</f>
        <v>0</v>
      </c>
      <c r="C32" s="202">
        <f>IF(ISNA(VLOOKUP(B32,'Static Data and Feed sheet'!$V$6:$W$14,2,)),0,(VLOOKUP(B32,'Static Data and Feed sheet'!$V$6:$W$14,2,)))</f>
        <v>0</v>
      </c>
      <c r="D32" s="214" t="str">
        <f>'Data Input'!$D$37</f>
        <v/>
      </c>
      <c r="E32" s="237">
        <f>'Data Input'!H61</f>
        <v>0</v>
      </c>
      <c r="F32" s="238">
        <f>IF(ISNA(INDEX('Static Data and Feed sheet'!$F$6:$O$30,MATCH(D32,'Static Data and Feed sheet'!$C$6:$C$30,0),MATCH(B32,'Static Data and Feed sheet'!$F$4:$O$4,0))),0,(INDEX('Static Data and Feed sheet'!$F$6:$O$30,MATCH(D32,'Static Data and Feed sheet'!$C$6:$C$30,0),MATCH(B32,'Static Data and Feed sheet'!$F$4:$O$4,0))))</f>
        <v>0</v>
      </c>
      <c r="G32" s="239">
        <f t="shared" si="2"/>
        <v>0</v>
      </c>
      <c r="H32" s="240">
        <f t="shared" si="3"/>
        <v>0</v>
      </c>
      <c r="J32" s="241">
        <f>'Data Input'!G142</f>
        <v>0</v>
      </c>
      <c r="K32" s="204">
        <f>IF(ISNA(VLOOKUP(J32,'Static Data and Feed sheet'!$V$6:$W$14,2,)),0,(VLOOKUP(J32,'Static Data and Feed sheet'!$V$6:$W$14,2,)))</f>
        <v>0</v>
      </c>
      <c r="L32" s="219" t="str">
        <f>'Data Input'!$D$40</f>
        <v/>
      </c>
      <c r="M32" s="242">
        <f>'Data Input'!H142</f>
        <v>0</v>
      </c>
      <c r="N32" s="243">
        <f>IF(ISNA(INDEX('Static Data and Feed sheet'!$F$6:$O$30,MATCH(L32,'Static Data and Feed sheet'!$C$6:$C$30,0),MATCH(J32,'Static Data and Feed sheet'!$F$4:$O$4,0))),0,(INDEX('Static Data and Feed sheet'!$F$6:$O$30,MATCH(L32,'Static Data and Feed sheet'!$C$6:$C$30,0),MATCH(J32,'Static Data and Feed sheet'!$F$4:$O$4,0))))</f>
        <v>0</v>
      </c>
      <c r="O32" s="239">
        <f t="shared" si="4"/>
        <v>0</v>
      </c>
      <c r="P32" s="240">
        <f t="shared" si="5"/>
        <v>0</v>
      </c>
      <c r="R32" s="252" t="s">
        <v>326</v>
      </c>
      <c r="S32" s="253" t="s">
        <v>225</v>
      </c>
      <c r="T32" s="254" t="s">
        <v>319</v>
      </c>
      <c r="U32" s="255">
        <f>'Data Input'!D192</f>
        <v>0</v>
      </c>
      <c r="V32" s="260" t="s">
        <v>324</v>
      </c>
      <c r="W32" s="261">
        <f>'Data Input'!E192</f>
        <v>0</v>
      </c>
    </row>
    <row r="33" spans="2:23" s="203" customFormat="1" ht="25.15" customHeight="1" x14ac:dyDescent="0.2">
      <c r="B33" s="236">
        <f>'Data Input'!G62</f>
        <v>0</v>
      </c>
      <c r="C33" s="202">
        <f>IF(ISNA(VLOOKUP(B33,'Static Data and Feed sheet'!$V$6:$W$14,2,)),0,(VLOOKUP(B33,'Static Data and Feed sheet'!$V$6:$W$14,2,)))</f>
        <v>0</v>
      </c>
      <c r="D33" s="214" t="str">
        <f>'Data Input'!$D$37</f>
        <v/>
      </c>
      <c r="E33" s="237">
        <f>'Data Input'!H62</f>
        <v>0</v>
      </c>
      <c r="F33" s="238">
        <f>IF(ISNA(INDEX('Static Data and Feed sheet'!$F$6:$O$30,MATCH(D33,'Static Data and Feed sheet'!$C$6:$C$30,0),MATCH(B33,'Static Data and Feed sheet'!$F$4:$O$4,0))),0,(INDEX('Static Data and Feed sheet'!$F$6:$O$30,MATCH(D33,'Static Data and Feed sheet'!$C$6:$C$30,0),MATCH(B33,'Static Data and Feed sheet'!$F$4:$O$4,0))))</f>
        <v>0</v>
      </c>
      <c r="G33" s="239">
        <f t="shared" si="2"/>
        <v>0</v>
      </c>
      <c r="H33" s="240">
        <f t="shared" si="3"/>
        <v>0</v>
      </c>
      <c r="J33" s="241">
        <f>'Data Input'!G143</f>
        <v>0</v>
      </c>
      <c r="K33" s="204">
        <f>IF(ISNA(VLOOKUP(J33,'Static Data and Feed sheet'!$V$6:$W$14,2,)),0,(VLOOKUP(J33,'Static Data and Feed sheet'!$V$6:$W$14,2,)))</f>
        <v>0</v>
      </c>
      <c r="L33" s="219" t="str">
        <f>'Data Input'!$D$40</f>
        <v/>
      </c>
      <c r="M33" s="242">
        <f>'Data Input'!H143</f>
        <v>0</v>
      </c>
      <c r="N33" s="243">
        <f>IF(ISNA(INDEX('Static Data and Feed sheet'!$F$6:$O$30,MATCH(L33,'Static Data and Feed sheet'!$C$6:$C$30,0),MATCH(J33,'Static Data and Feed sheet'!$F$4:$O$4,0))),0,(INDEX('Static Data and Feed sheet'!$F$6:$O$30,MATCH(L33,'Static Data and Feed sheet'!$C$6:$C$30,0),MATCH(J33,'Static Data and Feed sheet'!$F$4:$O$4,0))))</f>
        <v>0</v>
      </c>
      <c r="O33" s="239">
        <f t="shared" si="4"/>
        <v>0</v>
      </c>
      <c r="P33" s="240">
        <f t="shared" si="5"/>
        <v>0</v>
      </c>
      <c r="R33" s="252" t="s">
        <v>327</v>
      </c>
      <c r="S33" s="253" t="s">
        <v>328</v>
      </c>
      <c r="T33" s="254" t="s">
        <v>62</v>
      </c>
      <c r="U33" s="255">
        <f>SUM($J$4:$J$19)</f>
        <v>0</v>
      </c>
      <c r="V33" s="260" t="s">
        <v>323</v>
      </c>
      <c r="W33" s="261">
        <f>SUM($M$4:$M$19)</f>
        <v>0</v>
      </c>
    </row>
    <row r="34" spans="2:23" s="203" customFormat="1" ht="25.15" customHeight="1" x14ac:dyDescent="0.2">
      <c r="B34" s="236">
        <f>'Data Input'!G63</f>
        <v>0</v>
      </c>
      <c r="C34" s="202">
        <f>IF(ISNA(VLOOKUP(B34,'Static Data and Feed sheet'!$V$6:$W$14,2,)),0,(VLOOKUP(B34,'Static Data and Feed sheet'!$V$6:$W$14,2,)))</f>
        <v>0</v>
      </c>
      <c r="D34" s="214" t="str">
        <f>'Data Input'!$D$37</f>
        <v/>
      </c>
      <c r="E34" s="237">
        <f>'Data Input'!H63</f>
        <v>0</v>
      </c>
      <c r="F34" s="238">
        <f>IF(ISNA(INDEX('Static Data and Feed sheet'!$F$6:$O$30,MATCH(D34,'Static Data and Feed sheet'!$C$6:$C$30,0),MATCH(B34,'Static Data and Feed sheet'!$F$4:$O$4,0))),0,(INDEX('Static Data and Feed sheet'!$F$6:$O$30,MATCH(D34,'Static Data and Feed sheet'!$C$6:$C$30,0),MATCH(B34,'Static Data and Feed sheet'!$F$4:$O$4,0))))</f>
        <v>0</v>
      </c>
      <c r="G34" s="239">
        <f t="shared" si="2"/>
        <v>0</v>
      </c>
      <c r="H34" s="240">
        <f t="shared" si="3"/>
        <v>0</v>
      </c>
      <c r="J34" s="241">
        <f>'Data Input'!G144</f>
        <v>0</v>
      </c>
      <c r="K34" s="204">
        <f>IF(ISNA(VLOOKUP(J34,'Static Data and Feed sheet'!$V$6:$W$14,2,)),0,(VLOOKUP(J34,'Static Data and Feed sheet'!$V$6:$W$14,2,)))</f>
        <v>0</v>
      </c>
      <c r="L34" s="219" t="str">
        <f>'Data Input'!$D$40</f>
        <v/>
      </c>
      <c r="M34" s="242">
        <f>'Data Input'!H144</f>
        <v>0</v>
      </c>
      <c r="N34" s="243">
        <f>IF(ISNA(INDEX('Static Data and Feed sheet'!$F$6:$O$30,MATCH(L34,'Static Data and Feed sheet'!$C$6:$C$30,0),MATCH(J34,'Static Data and Feed sheet'!$F$4:$O$4,0))),0,(INDEX('Static Data and Feed sheet'!$F$6:$O$30,MATCH(L34,'Static Data and Feed sheet'!$C$6:$C$30,0),MATCH(J34,'Static Data and Feed sheet'!$F$4:$O$4,0))))</f>
        <v>0</v>
      </c>
      <c r="O34" s="239">
        <f t="shared" si="4"/>
        <v>0</v>
      </c>
      <c r="P34" s="240">
        <f t="shared" si="5"/>
        <v>0</v>
      </c>
      <c r="R34" s="252" t="s">
        <v>227</v>
      </c>
      <c r="S34" s="253" t="s">
        <v>329</v>
      </c>
      <c r="T34" s="254" t="s">
        <v>330</v>
      </c>
      <c r="U34" s="255">
        <f>'Data Input'!E148</f>
        <v>0</v>
      </c>
      <c r="V34" s="260" t="s">
        <v>323</v>
      </c>
      <c r="W34" s="261">
        <f>SUM($N$4:$N$19)</f>
        <v>0</v>
      </c>
    </row>
    <row r="35" spans="2:23" s="203" customFormat="1" ht="25.15" customHeight="1" x14ac:dyDescent="0.2">
      <c r="B35" s="236">
        <f>'Data Input'!G64</f>
        <v>0</v>
      </c>
      <c r="C35" s="202">
        <f>IF(ISNA(VLOOKUP(B35,'Static Data and Feed sheet'!$V$6:$W$14,2,)),0,(VLOOKUP(B35,'Static Data and Feed sheet'!$V$6:$W$14,2,)))</f>
        <v>0</v>
      </c>
      <c r="D35" s="214" t="str">
        <f>'Data Input'!$D$37</f>
        <v/>
      </c>
      <c r="E35" s="237">
        <f>'Data Input'!H64</f>
        <v>0</v>
      </c>
      <c r="F35" s="238">
        <f>IF(ISNA(INDEX('Static Data and Feed sheet'!$F$6:$O$30,MATCH(D35,'Static Data and Feed sheet'!$C$6:$C$30,0),MATCH(B35,'Static Data and Feed sheet'!$F$4:$O$4,0))),0,(INDEX('Static Data and Feed sheet'!$F$6:$O$30,MATCH(D35,'Static Data and Feed sheet'!$C$6:$C$30,0),MATCH(B35,'Static Data and Feed sheet'!$F$4:$O$4,0))))</f>
        <v>0</v>
      </c>
      <c r="G35" s="239">
        <f t="shared" si="2"/>
        <v>0</v>
      </c>
      <c r="H35" s="240">
        <f t="shared" si="3"/>
        <v>0</v>
      </c>
      <c r="J35" s="241">
        <f>'Data Input'!G145</f>
        <v>0</v>
      </c>
      <c r="K35" s="204">
        <f>IF(ISNA(VLOOKUP(J35,'Static Data and Feed sheet'!$V$6:$W$14,2,)),0,(VLOOKUP(J35,'Static Data and Feed sheet'!$V$6:$W$14,2,)))</f>
        <v>0</v>
      </c>
      <c r="L35" s="219" t="str">
        <f>'Data Input'!$D$40</f>
        <v/>
      </c>
      <c r="M35" s="242">
        <f>'Data Input'!H145</f>
        <v>0</v>
      </c>
      <c r="N35" s="243">
        <f>IF(ISNA(INDEX('Static Data and Feed sheet'!$F$6:$O$30,MATCH(L35,'Static Data and Feed sheet'!$C$6:$C$30,0),MATCH(J35,'Static Data and Feed sheet'!$F$4:$O$4,0))),0,(INDEX('Static Data and Feed sheet'!$F$6:$O$30,MATCH(L35,'Static Data and Feed sheet'!$C$6:$C$30,0),MATCH(J35,'Static Data and Feed sheet'!$F$4:$O$4,0))))</f>
        <v>0</v>
      </c>
      <c r="O35" s="239">
        <f t="shared" si="4"/>
        <v>0</v>
      </c>
      <c r="P35" s="240">
        <f t="shared" si="5"/>
        <v>0</v>
      </c>
      <c r="R35" s="252" t="s">
        <v>227</v>
      </c>
      <c r="S35" s="253" t="s">
        <v>331</v>
      </c>
      <c r="T35" s="254" t="s">
        <v>330</v>
      </c>
      <c r="U35" s="255">
        <f>'Data Input'!F148</f>
        <v>0</v>
      </c>
      <c r="V35" s="260" t="s">
        <v>323</v>
      </c>
      <c r="W35" s="261">
        <f>SUM($O$4:$O$19)</f>
        <v>0</v>
      </c>
    </row>
    <row r="36" spans="2:23" s="203" customFormat="1" ht="25.15" customHeight="1" x14ac:dyDescent="0.2">
      <c r="B36" s="236">
        <f>'Data Input'!G65</f>
        <v>0</v>
      </c>
      <c r="C36" s="202">
        <f>IF(ISNA(VLOOKUP(B36,'Static Data and Feed sheet'!$V$6:$W$14,2,)),0,(VLOOKUP(B36,'Static Data and Feed sheet'!$V$6:$W$14,2,)))</f>
        <v>0</v>
      </c>
      <c r="D36" s="214" t="str">
        <f>'Data Input'!$D$37</f>
        <v/>
      </c>
      <c r="E36" s="237">
        <f>'Data Input'!H65</f>
        <v>0</v>
      </c>
      <c r="F36" s="238">
        <f>IF(ISNA(INDEX('Static Data and Feed sheet'!$F$6:$O$30,MATCH(D36,'Static Data and Feed sheet'!$C$6:$C$30,0),MATCH(B36,'Static Data and Feed sheet'!$F$4:$O$4,0))),0,(INDEX('Static Data and Feed sheet'!$F$6:$O$30,MATCH(D36,'Static Data and Feed sheet'!$C$6:$C$30,0),MATCH(B36,'Static Data and Feed sheet'!$F$4:$O$4,0))))</f>
        <v>0</v>
      </c>
      <c r="G36" s="239">
        <f t="shared" si="2"/>
        <v>0</v>
      </c>
      <c r="H36" s="240">
        <f t="shared" si="3"/>
        <v>0</v>
      </c>
      <c r="J36" s="241">
        <f>'Data Input'!G146</f>
        <v>0</v>
      </c>
      <c r="K36" s="204">
        <f>IF(ISNA(VLOOKUP(J36,'Static Data and Feed sheet'!$V$6:$W$14,2,)),0,(VLOOKUP(J36,'Static Data and Feed sheet'!$V$6:$W$14,2,)))</f>
        <v>0</v>
      </c>
      <c r="L36" s="219" t="str">
        <f>'Data Input'!$D$40</f>
        <v/>
      </c>
      <c r="M36" s="242">
        <f>'Data Input'!H146</f>
        <v>0</v>
      </c>
      <c r="N36" s="243">
        <f>IF(ISNA(INDEX('Static Data and Feed sheet'!$F$6:$O$30,MATCH(L36,'Static Data and Feed sheet'!$C$6:$C$30,0),MATCH(J36,'Static Data and Feed sheet'!$F$4:$O$4,0))),0,(INDEX('Static Data and Feed sheet'!$F$6:$O$30,MATCH(L36,'Static Data and Feed sheet'!$C$6:$C$30,0),MATCH(J36,'Static Data and Feed sheet'!$F$4:$O$4,0))))</f>
        <v>0</v>
      </c>
      <c r="O36" s="239">
        <f t="shared" si="4"/>
        <v>0</v>
      </c>
      <c r="P36" s="240">
        <f t="shared" si="5"/>
        <v>0</v>
      </c>
      <c r="R36" s="252" t="s">
        <v>226</v>
      </c>
      <c r="S36" s="253" t="s">
        <v>219</v>
      </c>
      <c r="T36" s="254" t="s">
        <v>332</v>
      </c>
      <c r="U36" s="255">
        <f>'Data Input'!L198</f>
        <v>0</v>
      </c>
      <c r="V36" s="260" t="s">
        <v>340</v>
      </c>
      <c r="W36" s="261">
        <f>'Data Input'!D198</f>
        <v>0</v>
      </c>
    </row>
    <row r="37" spans="2:23" s="203" customFormat="1" ht="25.15" customHeight="1" x14ac:dyDescent="0.2">
      <c r="B37" s="236">
        <f>'Data Input'!G66</f>
        <v>0</v>
      </c>
      <c r="C37" s="202">
        <f>IF(ISNA(VLOOKUP(B37,'Static Data and Feed sheet'!$V$6:$W$14,2,)),0,(VLOOKUP(B37,'Static Data and Feed sheet'!$V$6:$W$14,2,)))</f>
        <v>0</v>
      </c>
      <c r="D37" s="214" t="str">
        <f>'Data Input'!$D$37</f>
        <v/>
      </c>
      <c r="E37" s="237">
        <f>'Data Input'!H66</f>
        <v>0</v>
      </c>
      <c r="F37" s="238">
        <f>IF(ISNA(INDEX('Static Data and Feed sheet'!$F$6:$O$30,MATCH(D37,'Static Data and Feed sheet'!$C$6:$C$30,0),MATCH(B37,'Static Data and Feed sheet'!$F$4:$O$4,0))),0,(INDEX('Static Data and Feed sheet'!$F$6:$O$30,MATCH(D37,'Static Data and Feed sheet'!$C$6:$C$30,0),MATCH(B37,'Static Data and Feed sheet'!$F$4:$O$4,0))))</f>
        <v>0</v>
      </c>
      <c r="G37" s="239">
        <f t="shared" si="2"/>
        <v>0</v>
      </c>
      <c r="H37" s="240">
        <f t="shared" si="3"/>
        <v>0</v>
      </c>
      <c r="J37" s="241">
        <f>'Data Input'!G147</f>
        <v>0</v>
      </c>
      <c r="K37" s="204">
        <f>IF(ISNA(VLOOKUP(J37,'Static Data and Feed sheet'!$V$6:$W$14,2,)),0,(VLOOKUP(J37,'Static Data and Feed sheet'!$V$6:$W$14,2,)))</f>
        <v>0</v>
      </c>
      <c r="L37" s="219" t="str">
        <f>'Data Input'!$D$40</f>
        <v/>
      </c>
      <c r="M37" s="242">
        <f>'Data Input'!H147</f>
        <v>0</v>
      </c>
      <c r="N37" s="243">
        <f>IF(ISNA(INDEX('Static Data and Feed sheet'!$F$6:$O$30,MATCH(L37,'Static Data and Feed sheet'!$C$6:$C$30,0),MATCH(J37,'Static Data and Feed sheet'!$F$4:$O$4,0))),0,(INDEX('Static Data and Feed sheet'!$F$6:$O$30,MATCH(L37,'Static Data and Feed sheet'!$C$6:$C$30,0),MATCH(J37,'Static Data and Feed sheet'!$F$4:$O$4,0))))</f>
        <v>0</v>
      </c>
      <c r="O37" s="239">
        <f t="shared" si="4"/>
        <v>0</v>
      </c>
      <c r="P37" s="240">
        <f t="shared" si="5"/>
        <v>0</v>
      </c>
      <c r="R37" s="252" t="s">
        <v>226</v>
      </c>
      <c r="S37" s="253" t="s">
        <v>263</v>
      </c>
      <c r="T37" s="254" t="s">
        <v>332</v>
      </c>
      <c r="U37" s="255">
        <f>'Data Input'!L199</f>
        <v>0</v>
      </c>
      <c r="V37" s="260" t="s">
        <v>229</v>
      </c>
      <c r="W37" s="261">
        <f>'Data Input'!D199</f>
        <v>0</v>
      </c>
    </row>
    <row r="38" spans="2:23" s="203" customFormat="1" ht="25.15" customHeight="1" x14ac:dyDescent="0.2">
      <c r="B38" s="201" t="s">
        <v>199</v>
      </c>
      <c r="C38" s="201"/>
      <c r="D38" s="202"/>
      <c r="E38" s="202"/>
      <c r="F38" s="202"/>
      <c r="G38" s="201"/>
      <c r="H38" s="201"/>
      <c r="I38" s="199"/>
      <c r="J38" s="198" t="s">
        <v>199</v>
      </c>
      <c r="K38" s="204"/>
      <c r="L38" s="204"/>
      <c r="M38" s="204"/>
      <c r="N38" s="204"/>
      <c r="O38" s="204"/>
      <c r="P38" s="198"/>
      <c r="R38" s="252" t="s">
        <v>226</v>
      </c>
      <c r="S38" s="253" t="s">
        <v>218</v>
      </c>
      <c r="T38" s="262" t="s">
        <v>332</v>
      </c>
      <c r="U38" s="255">
        <f>'Data Input'!L200</f>
        <v>0</v>
      </c>
      <c r="V38" s="256" t="s">
        <v>229</v>
      </c>
      <c r="W38" s="261">
        <f>'Data Input'!D200</f>
        <v>0</v>
      </c>
    </row>
    <row r="39" spans="2:23" s="203" customFormat="1" ht="25.15" customHeight="1" x14ac:dyDescent="0.2">
      <c r="B39" s="233" t="s">
        <v>106</v>
      </c>
      <c r="C39" s="233" t="s">
        <v>310</v>
      </c>
      <c r="D39" s="233" t="s">
        <v>185</v>
      </c>
      <c r="E39" s="234" t="s">
        <v>312</v>
      </c>
      <c r="F39" s="234" t="s">
        <v>309</v>
      </c>
      <c r="G39" s="235" t="s">
        <v>335</v>
      </c>
      <c r="H39" s="234" t="s">
        <v>321</v>
      </c>
      <c r="J39" s="233" t="s">
        <v>106</v>
      </c>
      <c r="K39" s="233" t="s">
        <v>310</v>
      </c>
      <c r="L39" s="233" t="s">
        <v>185</v>
      </c>
      <c r="M39" s="234" t="s">
        <v>312</v>
      </c>
      <c r="N39" s="233"/>
      <c r="O39" s="235" t="s">
        <v>335</v>
      </c>
      <c r="P39" s="234" t="s">
        <v>321</v>
      </c>
      <c r="R39" s="252" t="s">
        <v>226</v>
      </c>
      <c r="S39" s="253" t="s">
        <v>322</v>
      </c>
      <c r="T39" s="262" t="s">
        <v>333</v>
      </c>
      <c r="U39" s="255">
        <f>'Data Input'!L201</f>
        <v>0</v>
      </c>
      <c r="V39" s="263" t="s">
        <v>3</v>
      </c>
      <c r="W39" s="261">
        <f>'Data Input'!D201</f>
        <v>0</v>
      </c>
    </row>
    <row r="40" spans="2:23" s="203" customFormat="1" ht="25.15" customHeight="1" x14ac:dyDescent="0.2">
      <c r="B40" s="202" t="str">
        <f>'Data Input'!G76</f>
        <v>Petrol</v>
      </c>
      <c r="C40" s="202">
        <f>IF(ISNA(VLOOKUP(B40,'Static Data and Feed sheet'!$V$6:$W$14,2,)),0,(VLOOKUP(B40,'Static Data and Feed sheet'!$V$6:$W$14,2,)))</f>
        <v>9.44</v>
      </c>
      <c r="D40" s="214" t="str">
        <f>'Data Input'!$D$37</f>
        <v/>
      </c>
      <c r="E40" s="237">
        <f>'Data Input'!E76</f>
        <v>0</v>
      </c>
      <c r="F40" s="238">
        <f>IF(ISNA(INDEX('Static Data and Feed sheet'!$F$6:$O$30,MATCH(D40,'Static Data and Feed sheet'!$C$6:$C$30,0),MATCH(B40,'Static Data and Feed sheet'!$F$4:$O$4,0))),0,(INDEX('Static Data and Feed sheet'!$F$6:$O$30,MATCH(D40,'Static Data and Feed sheet'!$C$6:$C$30,0),MATCH(B40,'Static Data and Feed sheet'!$F$4:$O$4,0))))</f>
        <v>0</v>
      </c>
      <c r="G40" s="239">
        <f>(C40*E40*F40)/1000</f>
        <v>0</v>
      </c>
      <c r="H40" s="240">
        <f>E40*C40</f>
        <v>0</v>
      </c>
      <c r="J40" s="241" t="str">
        <f>'Data Input'!G157</f>
        <v>Petrol</v>
      </c>
      <c r="K40" s="204">
        <f>IF(ISNA(VLOOKUP(J40,'Static Data and Feed sheet'!$V$6:$W$14,2,)),0,(VLOOKUP(J40,'Static Data and Feed sheet'!$V$6:$W$14,2,)))</f>
        <v>9.44</v>
      </c>
      <c r="L40" s="219" t="str">
        <f>'Data Input'!$D$40</f>
        <v/>
      </c>
      <c r="M40" s="204">
        <f>'Data Input'!E157</f>
        <v>0</v>
      </c>
      <c r="N40" s="243">
        <f>IF(ISNA(INDEX('Static Data and Feed sheet'!$F$6:$O$30,MATCH(L40,'Static Data and Feed sheet'!$C$6:$C$30,0),MATCH(J40,'Static Data and Feed sheet'!$F$4:$O$4,0))),0,(INDEX('Static Data and Feed sheet'!$F$6:$O$30,MATCH(L40,'Static Data and Feed sheet'!$C$6:$C$30,0),MATCH(J40,'Static Data and Feed sheet'!$F$4:$O$4,0))))</f>
        <v>0</v>
      </c>
      <c r="O40" s="239">
        <f>(K40*M40*N40)/1000</f>
        <v>0</v>
      </c>
      <c r="P40" s="240">
        <f>M40*K40</f>
        <v>0</v>
      </c>
      <c r="R40" s="252" t="s">
        <v>227</v>
      </c>
      <c r="S40" s="264" t="s">
        <v>209</v>
      </c>
      <c r="T40" s="265" t="s">
        <v>332</v>
      </c>
      <c r="U40" s="266">
        <f>'Data Input'!D202</f>
        <v>0</v>
      </c>
      <c r="V40" s="267" t="s">
        <v>341</v>
      </c>
      <c r="W40" s="261">
        <f>-'Data Input'!D202</f>
        <v>0</v>
      </c>
    </row>
    <row r="41" spans="2:23" s="203" customFormat="1" ht="25.15" customHeight="1" x14ac:dyDescent="0.2">
      <c r="B41" s="202" t="str">
        <f>'Data Input'!G77</f>
        <v>Diesel</v>
      </c>
      <c r="C41" s="202">
        <f>IF(ISNA(VLOOKUP(B41,'Static Data and Feed sheet'!$V$6:$W$14,2,)),0,(VLOOKUP(B41,'Static Data and Feed sheet'!$V$6:$W$14,2,)))</f>
        <v>10.6</v>
      </c>
      <c r="D41" s="214" t="str">
        <f>'Data Input'!$D$37</f>
        <v/>
      </c>
      <c r="E41" s="237">
        <f>'Data Input'!E77</f>
        <v>0</v>
      </c>
      <c r="F41" s="238">
        <f>IF(ISNA(INDEX('Static Data and Feed sheet'!$F$6:$O$30,MATCH(D41,'Static Data and Feed sheet'!$C$6:$C$30,0),MATCH(B41,'Static Data and Feed sheet'!$F$4:$O$4,0))),0,(INDEX('Static Data and Feed sheet'!$F$6:$O$30,MATCH(D41,'Static Data and Feed sheet'!$C$6:$C$30,0),MATCH(B41,'Static Data and Feed sheet'!$F$4:$O$4,0))))</f>
        <v>0</v>
      </c>
      <c r="G41" s="239">
        <f t="shared" ref="G41:G57" si="6">(C41*E41*F41)/1000</f>
        <v>0</v>
      </c>
      <c r="H41" s="240">
        <f t="shared" ref="H41:H57" si="7">E41*C41</f>
        <v>0</v>
      </c>
      <c r="J41" s="241" t="str">
        <f>'Data Input'!G158</f>
        <v>Diesel</v>
      </c>
      <c r="K41" s="204">
        <f>IF(ISNA(VLOOKUP(J41,'Static Data and Feed sheet'!$V$6:$W$14,2,)),0,(VLOOKUP(J41,'Static Data and Feed sheet'!$V$6:$W$14,2,)))</f>
        <v>10.6</v>
      </c>
      <c r="L41" s="219" t="str">
        <f>'Data Input'!$D$40</f>
        <v/>
      </c>
      <c r="M41" s="204">
        <f>'Data Input'!E158</f>
        <v>0</v>
      </c>
      <c r="N41" s="243">
        <f>IF(ISNA(INDEX('Static Data and Feed sheet'!$F$6:$O$30,MATCH(L41,'Static Data and Feed sheet'!$C$6:$C$30,0),MATCH(J41,'Static Data and Feed sheet'!$F$4:$O$4,0))),0,(INDEX('Static Data and Feed sheet'!$F$6:$O$30,MATCH(L41,'Static Data and Feed sheet'!$C$6:$C$30,0),MATCH(J41,'Static Data and Feed sheet'!$F$4:$O$4,0))))</f>
        <v>0</v>
      </c>
      <c r="O41" s="239">
        <f t="shared" ref="O41:O57" si="8">(K41*M41*N41)/1000</f>
        <v>0</v>
      </c>
      <c r="P41" s="240">
        <f t="shared" ref="P41:P57" si="9">M41*K41</f>
        <v>0</v>
      </c>
      <c r="R41" s="252" t="s">
        <v>227</v>
      </c>
      <c r="S41" s="264" t="s">
        <v>205</v>
      </c>
      <c r="T41" s="265" t="s">
        <v>332</v>
      </c>
      <c r="U41" s="266">
        <f>'Data Input'!D203</f>
        <v>0</v>
      </c>
      <c r="V41" s="267" t="s">
        <v>341</v>
      </c>
      <c r="W41" s="261">
        <f>-'Data Input'!D203</f>
        <v>0</v>
      </c>
    </row>
    <row r="42" spans="2:23" s="203" customFormat="1" ht="25.15" customHeight="1" x14ac:dyDescent="0.2">
      <c r="B42" s="202">
        <f>'Data Input'!G79</f>
        <v>0</v>
      </c>
      <c r="C42" s="202">
        <f>IF(ISNA(VLOOKUP(B42,'Static Data and Feed sheet'!$V$6:$W$14,2,)),0,(VLOOKUP(B42,'Static Data and Feed sheet'!$V$6:$W$14,2,)))</f>
        <v>0</v>
      </c>
      <c r="D42" s="214" t="str">
        <f>'Data Input'!$D$37</f>
        <v/>
      </c>
      <c r="E42" s="237">
        <f>'Data Input'!E79</f>
        <v>0</v>
      </c>
      <c r="F42" s="238">
        <f>IF(ISNA(INDEX('Static Data and Feed sheet'!$F$6:$O$30,MATCH(D42,'Static Data and Feed sheet'!$C$6:$C$30,0),MATCH(B42,'Static Data and Feed sheet'!$F$4:$O$4,0))),0,(INDEX('Static Data and Feed sheet'!$F$6:$O$30,MATCH(D42,'Static Data and Feed sheet'!$C$6:$C$30,0),MATCH(B42,'Static Data and Feed sheet'!$F$4:$O$4,0))))</f>
        <v>0</v>
      </c>
      <c r="G42" s="239">
        <f t="shared" si="6"/>
        <v>0</v>
      </c>
      <c r="H42" s="240">
        <f t="shared" si="7"/>
        <v>0</v>
      </c>
      <c r="J42" s="241">
        <f>'Data Input'!G160</f>
        <v>0</v>
      </c>
      <c r="K42" s="204">
        <f>IF(ISNA(VLOOKUP(J42,'Static Data and Feed sheet'!$V$6:$W$14,2,)),0,(VLOOKUP(J42,'Static Data and Feed sheet'!$V$6:$W$14,2,)))</f>
        <v>0</v>
      </c>
      <c r="L42" s="219" t="str">
        <f>'Data Input'!$D$40</f>
        <v/>
      </c>
      <c r="M42" s="204">
        <f>'Data Input'!E160</f>
        <v>0</v>
      </c>
      <c r="N42" s="243">
        <f>IF(ISNA(INDEX('Static Data and Feed sheet'!$F$6:$O$30,MATCH(L42,'Static Data and Feed sheet'!$C$6:$C$30,0),MATCH(J42,'Static Data and Feed sheet'!$F$4:$O$4,0))),0,(INDEX('Static Data and Feed sheet'!$F$6:$O$30,MATCH(L42,'Static Data and Feed sheet'!$C$6:$C$30,0),MATCH(J42,'Static Data and Feed sheet'!$F$4:$O$4,0))))</f>
        <v>0</v>
      </c>
      <c r="O42" s="239">
        <f t="shared" si="8"/>
        <v>0</v>
      </c>
      <c r="P42" s="240">
        <f t="shared" si="9"/>
        <v>0</v>
      </c>
      <c r="R42" s="252" t="str">
        <f>'Data Input'!E204</f>
        <v>Scope 3</v>
      </c>
      <c r="S42" s="264" t="str">
        <f>'Data Input'!C204</f>
        <v>Other - overwrite here</v>
      </c>
      <c r="T42" s="265" t="s">
        <v>332</v>
      </c>
      <c r="U42" s="266">
        <f>'Model Engine'!$W42</f>
        <v>0</v>
      </c>
      <c r="V42" s="267" t="s">
        <v>356</v>
      </c>
      <c r="W42" s="268">
        <f>'Data Input'!D204</f>
        <v>0</v>
      </c>
    </row>
    <row r="43" spans="2:23" s="203" customFormat="1" ht="25.15" customHeight="1" x14ac:dyDescent="0.2">
      <c r="B43" s="202">
        <f>'Data Input'!G80</f>
        <v>0</v>
      </c>
      <c r="C43" s="202">
        <f>IF(ISNA(VLOOKUP(B43,'Static Data and Feed sheet'!$V$6:$W$14,2,)),0,(VLOOKUP(B43,'Static Data and Feed sheet'!$V$6:$W$14,2,)))</f>
        <v>0</v>
      </c>
      <c r="D43" s="214" t="str">
        <f>'Data Input'!$D$37</f>
        <v/>
      </c>
      <c r="E43" s="237">
        <f>'Data Input'!E80</f>
        <v>0</v>
      </c>
      <c r="F43" s="238">
        <f>IF(ISNA(INDEX('Static Data and Feed sheet'!$F$6:$O$30,MATCH(D43,'Static Data and Feed sheet'!$C$6:$C$30,0),MATCH(B43,'Static Data and Feed sheet'!$F$4:$O$4,0))),0,(INDEX('Static Data and Feed sheet'!$F$6:$O$30,MATCH(D43,'Static Data and Feed sheet'!$C$6:$C$30,0),MATCH(B43,'Static Data and Feed sheet'!$F$4:$O$4,0))))</f>
        <v>0</v>
      </c>
      <c r="G43" s="239">
        <f t="shared" si="6"/>
        <v>0</v>
      </c>
      <c r="H43" s="240">
        <f t="shared" si="7"/>
        <v>0</v>
      </c>
      <c r="J43" s="241">
        <f>'Data Input'!G161</f>
        <v>0</v>
      </c>
      <c r="K43" s="204">
        <f>IF(ISNA(VLOOKUP(J43,'Static Data and Feed sheet'!$V$6:$W$14,2,)),0,(VLOOKUP(J43,'Static Data and Feed sheet'!$V$6:$W$14,2,)))</f>
        <v>0</v>
      </c>
      <c r="L43" s="219" t="str">
        <f>'Data Input'!$D$40</f>
        <v/>
      </c>
      <c r="M43" s="204">
        <f>'Data Input'!E161</f>
        <v>0</v>
      </c>
      <c r="N43" s="243">
        <f>IF(ISNA(INDEX('Static Data and Feed sheet'!$F$6:$O$30,MATCH(L43,'Static Data and Feed sheet'!$C$6:$C$30,0),MATCH(J43,'Static Data and Feed sheet'!$F$4:$O$4,0))),0,(INDEX('Static Data and Feed sheet'!$F$6:$O$30,MATCH(L43,'Static Data and Feed sheet'!$C$6:$C$30,0),MATCH(J43,'Static Data and Feed sheet'!$F$4:$O$4,0))))</f>
        <v>0</v>
      </c>
      <c r="O43" s="239">
        <f t="shared" si="8"/>
        <v>0</v>
      </c>
      <c r="P43" s="240">
        <f t="shared" si="9"/>
        <v>0</v>
      </c>
      <c r="R43" s="252" t="str">
        <f>'Data Input'!E205</f>
        <v/>
      </c>
      <c r="S43" s="264" t="str">
        <f>'Data Input'!C205</f>
        <v>Other - overwrite here</v>
      </c>
      <c r="T43" s="265" t="s">
        <v>332</v>
      </c>
      <c r="U43" s="266">
        <f>'Model Engine'!$W43</f>
        <v>0</v>
      </c>
      <c r="V43" s="267" t="s">
        <v>356</v>
      </c>
      <c r="W43" s="268">
        <f>'Data Input'!D205</f>
        <v>0</v>
      </c>
    </row>
    <row r="44" spans="2:23" s="203" customFormat="1" ht="25.15" customHeight="1" x14ac:dyDescent="0.2">
      <c r="B44" s="202">
        <f>'Data Input'!G81</f>
        <v>0</v>
      </c>
      <c r="C44" s="202">
        <f>IF(ISNA(VLOOKUP(B44,'Static Data and Feed sheet'!$V$6:$W$14,2,)),0,(VLOOKUP(B44,'Static Data and Feed sheet'!$V$6:$W$14,2,)))</f>
        <v>0</v>
      </c>
      <c r="D44" s="214" t="str">
        <f>'Data Input'!$D$37</f>
        <v/>
      </c>
      <c r="E44" s="237">
        <f>'Data Input'!E81</f>
        <v>0</v>
      </c>
      <c r="F44" s="238">
        <f>IF(ISNA(INDEX('Static Data and Feed sheet'!$F$6:$O$30,MATCH(D44,'Static Data and Feed sheet'!$C$6:$C$30,0),MATCH(B44,'Static Data and Feed sheet'!$F$4:$O$4,0))),0,(INDEX('Static Data and Feed sheet'!$F$6:$O$30,MATCH(D44,'Static Data and Feed sheet'!$C$6:$C$30,0),MATCH(B44,'Static Data and Feed sheet'!$F$4:$O$4,0))))</f>
        <v>0</v>
      </c>
      <c r="G44" s="239">
        <f t="shared" si="6"/>
        <v>0</v>
      </c>
      <c r="H44" s="240">
        <f t="shared" si="7"/>
        <v>0</v>
      </c>
      <c r="J44" s="241">
        <f>'Data Input'!G162</f>
        <v>0</v>
      </c>
      <c r="K44" s="204">
        <f>IF(ISNA(VLOOKUP(J44,'Static Data and Feed sheet'!$V$6:$W$14,2,)),0,(VLOOKUP(J44,'Static Data and Feed sheet'!$V$6:$W$14,2,)))</f>
        <v>0</v>
      </c>
      <c r="L44" s="219" t="str">
        <f>'Data Input'!$D$40</f>
        <v/>
      </c>
      <c r="M44" s="204">
        <f>'Data Input'!E162</f>
        <v>0</v>
      </c>
      <c r="N44" s="243">
        <f>IF(ISNA(INDEX('Static Data and Feed sheet'!$F$6:$O$30,MATCH(L44,'Static Data and Feed sheet'!$C$6:$C$30,0),MATCH(J44,'Static Data and Feed sheet'!$F$4:$O$4,0))),0,(INDEX('Static Data and Feed sheet'!$F$6:$O$30,MATCH(L44,'Static Data and Feed sheet'!$C$6:$C$30,0),MATCH(J44,'Static Data and Feed sheet'!$F$4:$O$4,0))))</f>
        <v>0</v>
      </c>
      <c r="O44" s="239">
        <f t="shared" si="8"/>
        <v>0</v>
      </c>
      <c r="P44" s="240">
        <f t="shared" si="9"/>
        <v>0</v>
      </c>
      <c r="R44" s="252" t="str">
        <f>'Data Input'!E206</f>
        <v/>
      </c>
      <c r="S44" s="264" t="str">
        <f>'Data Input'!C206</f>
        <v>Other - overwrite here</v>
      </c>
      <c r="T44" s="265" t="s">
        <v>332</v>
      </c>
      <c r="U44" s="266">
        <f>'Model Engine'!$W44</f>
        <v>0</v>
      </c>
      <c r="V44" s="267" t="s">
        <v>356</v>
      </c>
      <c r="W44" s="268">
        <f>'Data Input'!D206</f>
        <v>0</v>
      </c>
    </row>
    <row r="45" spans="2:23" s="203" customFormat="1" ht="25.15" customHeight="1" x14ac:dyDescent="0.2">
      <c r="B45" s="202">
        <f>'Data Input'!G82</f>
        <v>0</v>
      </c>
      <c r="C45" s="202">
        <f>IF(ISNA(VLOOKUP(B45,'Static Data and Feed sheet'!$V$6:$W$14,2,)),0,(VLOOKUP(B45,'Static Data and Feed sheet'!$V$6:$W$14,2,)))</f>
        <v>0</v>
      </c>
      <c r="D45" s="214" t="str">
        <f>'Data Input'!$D$37</f>
        <v/>
      </c>
      <c r="E45" s="237">
        <f>'Data Input'!E82</f>
        <v>0</v>
      </c>
      <c r="F45" s="238">
        <f>IF(ISNA(INDEX('Static Data and Feed sheet'!$F$6:$O$30,MATCH(D45,'Static Data and Feed sheet'!$C$6:$C$30,0),MATCH(B45,'Static Data and Feed sheet'!$F$4:$O$4,0))),0,(INDEX('Static Data and Feed sheet'!$F$6:$O$30,MATCH(D45,'Static Data and Feed sheet'!$C$6:$C$30,0),MATCH(B45,'Static Data and Feed sheet'!$F$4:$O$4,0))))</f>
        <v>0</v>
      </c>
      <c r="G45" s="239">
        <f t="shared" si="6"/>
        <v>0</v>
      </c>
      <c r="H45" s="240">
        <f t="shared" si="7"/>
        <v>0</v>
      </c>
      <c r="J45" s="241">
        <f>'Data Input'!G163</f>
        <v>0</v>
      </c>
      <c r="K45" s="204">
        <f>IF(ISNA(VLOOKUP(J45,'Static Data and Feed sheet'!$V$6:$W$14,2,)),0,(VLOOKUP(J45,'Static Data and Feed sheet'!$V$6:$W$14,2,)))</f>
        <v>0</v>
      </c>
      <c r="L45" s="219" t="str">
        <f>'Data Input'!$D$40</f>
        <v/>
      </c>
      <c r="M45" s="204">
        <f>'Data Input'!E163</f>
        <v>0</v>
      </c>
      <c r="N45" s="243">
        <f>IF(ISNA(INDEX('Static Data and Feed sheet'!$F$6:$O$30,MATCH(L45,'Static Data and Feed sheet'!$C$6:$C$30,0),MATCH(J45,'Static Data and Feed sheet'!$F$4:$O$4,0))),0,(INDEX('Static Data and Feed sheet'!$F$6:$O$30,MATCH(L45,'Static Data and Feed sheet'!$C$6:$C$30,0),MATCH(J45,'Static Data and Feed sheet'!$F$4:$O$4,0))))</f>
        <v>0</v>
      </c>
      <c r="O45" s="239">
        <f t="shared" si="8"/>
        <v>0</v>
      </c>
      <c r="P45" s="240">
        <f t="shared" si="9"/>
        <v>0</v>
      </c>
      <c r="R45" s="269" t="str">
        <f>'Data Input'!E207</f>
        <v/>
      </c>
      <c r="S45" s="270" t="str">
        <f>'Data Input'!C207</f>
        <v>Other - overwrite here</v>
      </c>
      <c r="T45" s="271" t="s">
        <v>332</v>
      </c>
      <c r="U45" s="272">
        <f>'Model Engine'!$W45</f>
        <v>0</v>
      </c>
      <c r="V45" s="267" t="s">
        <v>356</v>
      </c>
      <c r="W45" s="273">
        <f>'Data Input'!D207</f>
        <v>0</v>
      </c>
    </row>
    <row r="46" spans="2:23" s="203" customFormat="1" ht="25.15" customHeight="1" x14ac:dyDescent="0.2">
      <c r="B46" s="202">
        <f>'Data Input'!G83</f>
        <v>0</v>
      </c>
      <c r="C46" s="202">
        <f>IF(ISNA(VLOOKUP(B46,'Static Data and Feed sheet'!$V$6:$W$14,2,)),0,(VLOOKUP(B46,'Static Data and Feed sheet'!$V$6:$W$14,2,)))</f>
        <v>0</v>
      </c>
      <c r="D46" s="214" t="str">
        <f>'Data Input'!$D$37</f>
        <v/>
      </c>
      <c r="E46" s="237">
        <f>'Data Input'!E83</f>
        <v>0</v>
      </c>
      <c r="F46" s="238">
        <f>IF(ISNA(INDEX('Static Data and Feed sheet'!$F$6:$O$30,MATCH(D46,'Static Data and Feed sheet'!$C$6:$C$30,0),MATCH(B46,'Static Data and Feed sheet'!$F$4:$O$4,0))),0,(INDEX('Static Data and Feed sheet'!$F$6:$O$30,MATCH(D46,'Static Data and Feed sheet'!$C$6:$C$30,0),MATCH(B46,'Static Data and Feed sheet'!$F$4:$O$4,0))))</f>
        <v>0</v>
      </c>
      <c r="G46" s="239">
        <f t="shared" si="6"/>
        <v>0</v>
      </c>
      <c r="H46" s="240">
        <f t="shared" si="7"/>
        <v>0</v>
      </c>
      <c r="J46" s="241">
        <f>'Data Input'!G164</f>
        <v>0</v>
      </c>
      <c r="K46" s="204">
        <f>IF(ISNA(VLOOKUP(J46,'Static Data and Feed sheet'!$V$6:$W$14,2,)),0,(VLOOKUP(J46,'Static Data and Feed sheet'!$V$6:$W$14,2,)))</f>
        <v>0</v>
      </c>
      <c r="L46" s="219" t="str">
        <f>'Data Input'!$D$40</f>
        <v/>
      </c>
      <c r="M46" s="204">
        <f>'Data Input'!E164</f>
        <v>0</v>
      </c>
      <c r="N46" s="243">
        <f>IF(ISNA(INDEX('Static Data and Feed sheet'!$F$6:$O$30,MATCH(L46,'Static Data and Feed sheet'!$C$6:$C$30,0),MATCH(J46,'Static Data and Feed sheet'!$F$4:$O$4,0))),0,(INDEX('Static Data and Feed sheet'!$F$6:$O$30,MATCH(L46,'Static Data and Feed sheet'!$C$6:$C$30,0),MATCH(J46,'Static Data and Feed sheet'!$F$4:$O$4,0))))</f>
        <v>0</v>
      </c>
      <c r="O46" s="239">
        <f t="shared" si="8"/>
        <v>0</v>
      </c>
      <c r="P46" s="240">
        <f t="shared" si="9"/>
        <v>0</v>
      </c>
    </row>
    <row r="47" spans="2:23" s="203" customFormat="1" ht="25.15" customHeight="1" x14ac:dyDescent="0.2">
      <c r="B47" s="202">
        <f>'Data Input'!G84</f>
        <v>0</v>
      </c>
      <c r="C47" s="202">
        <f>IF(ISNA(VLOOKUP(B47,'Static Data and Feed sheet'!$V$6:$W$14,2,)),0,(VLOOKUP(B47,'Static Data and Feed sheet'!$V$6:$W$14,2,)))</f>
        <v>0</v>
      </c>
      <c r="D47" s="214" t="str">
        <f>'Data Input'!$D$37</f>
        <v/>
      </c>
      <c r="E47" s="237">
        <f>'Data Input'!E84</f>
        <v>0</v>
      </c>
      <c r="F47" s="238">
        <f>IF(ISNA(INDEX('Static Data and Feed sheet'!$F$6:$O$30,MATCH(D47,'Static Data and Feed sheet'!$C$6:$C$30,0),MATCH(B47,'Static Data and Feed sheet'!$F$4:$O$4,0))),0,(INDEX('Static Data and Feed sheet'!$F$6:$O$30,MATCH(D47,'Static Data and Feed sheet'!$C$6:$C$30,0),MATCH(B47,'Static Data and Feed sheet'!$F$4:$O$4,0))))</f>
        <v>0</v>
      </c>
      <c r="G47" s="239">
        <f t="shared" si="6"/>
        <v>0</v>
      </c>
      <c r="H47" s="240">
        <f t="shared" si="7"/>
        <v>0</v>
      </c>
      <c r="J47" s="241">
        <f>'Data Input'!G165</f>
        <v>0</v>
      </c>
      <c r="K47" s="204">
        <f>IF(ISNA(VLOOKUP(J47,'Static Data and Feed sheet'!$V$6:$W$14,2,)),0,(VLOOKUP(J47,'Static Data and Feed sheet'!$V$6:$W$14,2,)))</f>
        <v>0</v>
      </c>
      <c r="L47" s="219" t="str">
        <f>'Data Input'!$D$40</f>
        <v/>
      </c>
      <c r="M47" s="204">
        <f>'Data Input'!E165</f>
        <v>0</v>
      </c>
      <c r="N47" s="243">
        <f>IF(ISNA(INDEX('Static Data and Feed sheet'!$F$6:$O$30,MATCH(L47,'Static Data and Feed sheet'!$C$6:$C$30,0),MATCH(J47,'Static Data and Feed sheet'!$F$4:$O$4,0))),0,(INDEX('Static Data and Feed sheet'!$F$6:$O$30,MATCH(L47,'Static Data and Feed sheet'!$C$6:$C$30,0),MATCH(J47,'Static Data and Feed sheet'!$F$4:$O$4,0))))</f>
        <v>0</v>
      </c>
      <c r="O47" s="239">
        <f t="shared" si="8"/>
        <v>0</v>
      </c>
      <c r="P47" s="240">
        <f t="shared" si="9"/>
        <v>0</v>
      </c>
    </row>
    <row r="48" spans="2:23" s="203" customFormat="1" ht="25.15" customHeight="1" x14ac:dyDescent="0.2">
      <c r="B48" s="202">
        <f>'Data Input'!G85</f>
        <v>0</v>
      </c>
      <c r="C48" s="202">
        <f>IF(ISNA(VLOOKUP(B48,'Static Data and Feed sheet'!$V$6:$W$14,2,)),0,(VLOOKUP(B48,'Static Data and Feed sheet'!$V$6:$W$14,2,)))</f>
        <v>0</v>
      </c>
      <c r="D48" s="214" t="str">
        <f>'Data Input'!$D$37</f>
        <v/>
      </c>
      <c r="E48" s="237">
        <f>'Data Input'!E85</f>
        <v>0</v>
      </c>
      <c r="F48" s="238">
        <f>IF(ISNA(INDEX('Static Data and Feed sheet'!$F$6:$O$30,MATCH(D48,'Static Data and Feed sheet'!$C$6:$C$30,0),MATCH(B48,'Static Data and Feed sheet'!$F$4:$O$4,0))),0,(INDEX('Static Data and Feed sheet'!$F$6:$O$30,MATCH(D48,'Static Data and Feed sheet'!$C$6:$C$30,0),MATCH(B48,'Static Data and Feed sheet'!$F$4:$O$4,0))))</f>
        <v>0</v>
      </c>
      <c r="G48" s="239">
        <f t="shared" si="6"/>
        <v>0</v>
      </c>
      <c r="H48" s="240">
        <f t="shared" si="7"/>
        <v>0</v>
      </c>
      <c r="J48" s="241">
        <f>'Data Input'!G166</f>
        <v>0</v>
      </c>
      <c r="K48" s="204">
        <f>IF(ISNA(VLOOKUP(J48,'Static Data and Feed sheet'!$V$6:$W$14,2,)),0,(VLOOKUP(J48,'Static Data and Feed sheet'!$V$6:$W$14,2,)))</f>
        <v>0</v>
      </c>
      <c r="L48" s="219" t="str">
        <f>'Data Input'!$D$40</f>
        <v/>
      </c>
      <c r="M48" s="204">
        <f>'Data Input'!E166</f>
        <v>0</v>
      </c>
      <c r="N48" s="243">
        <f>IF(ISNA(INDEX('Static Data and Feed sheet'!$F$6:$O$30,MATCH(L48,'Static Data and Feed sheet'!$C$6:$C$30,0),MATCH(J48,'Static Data and Feed sheet'!$F$4:$O$4,0))),0,(INDEX('Static Data and Feed sheet'!$F$6:$O$30,MATCH(L48,'Static Data and Feed sheet'!$C$6:$C$30,0),MATCH(J48,'Static Data and Feed sheet'!$F$4:$O$4,0))))</f>
        <v>0</v>
      </c>
      <c r="O48" s="239">
        <f t="shared" si="8"/>
        <v>0</v>
      </c>
      <c r="P48" s="240">
        <f t="shared" si="9"/>
        <v>0</v>
      </c>
    </row>
    <row r="49" spans="2:23" s="203" customFormat="1" ht="25.15" customHeight="1" x14ac:dyDescent="0.2">
      <c r="B49" s="202">
        <f>'Data Input'!G86</f>
        <v>0</v>
      </c>
      <c r="C49" s="202">
        <f>IF(ISNA(VLOOKUP(B49,'Static Data and Feed sheet'!$V$6:$W$14,2,)),0,(VLOOKUP(B49,'Static Data and Feed sheet'!$V$6:$W$14,2,)))</f>
        <v>0</v>
      </c>
      <c r="D49" s="214" t="str">
        <f>'Data Input'!$D$37</f>
        <v/>
      </c>
      <c r="E49" s="237">
        <f>'Data Input'!E86</f>
        <v>0</v>
      </c>
      <c r="F49" s="238">
        <f>IF(ISNA(INDEX('Static Data and Feed sheet'!$F$6:$O$30,MATCH(D49,'Static Data and Feed sheet'!$C$6:$C$30,0),MATCH(B49,'Static Data and Feed sheet'!$F$4:$O$4,0))),0,(INDEX('Static Data and Feed sheet'!$F$6:$O$30,MATCH(D49,'Static Data and Feed sheet'!$C$6:$C$30,0),MATCH(B49,'Static Data and Feed sheet'!$F$4:$O$4,0))))</f>
        <v>0</v>
      </c>
      <c r="G49" s="239">
        <f t="shared" si="6"/>
        <v>0</v>
      </c>
      <c r="H49" s="240">
        <f t="shared" si="7"/>
        <v>0</v>
      </c>
      <c r="J49" s="241">
        <f>'Data Input'!G167</f>
        <v>0</v>
      </c>
      <c r="K49" s="204">
        <f>IF(ISNA(VLOOKUP(J49,'Static Data and Feed sheet'!$V$6:$W$14,2,)),0,(VLOOKUP(J49,'Static Data and Feed sheet'!$V$6:$W$14,2,)))</f>
        <v>0</v>
      </c>
      <c r="L49" s="219" t="str">
        <f>'Data Input'!$D$40</f>
        <v/>
      </c>
      <c r="M49" s="204">
        <f>'Data Input'!E167</f>
        <v>0</v>
      </c>
      <c r="N49" s="243">
        <f>IF(ISNA(INDEX('Static Data and Feed sheet'!$F$6:$O$30,MATCH(L49,'Static Data and Feed sheet'!$C$6:$C$30,0),MATCH(J49,'Static Data and Feed sheet'!$F$4:$O$4,0))),0,(INDEX('Static Data and Feed sheet'!$F$6:$O$30,MATCH(L49,'Static Data and Feed sheet'!$C$6:$C$30,0),MATCH(J49,'Static Data and Feed sheet'!$F$4:$O$4,0))))</f>
        <v>0</v>
      </c>
      <c r="O49" s="239">
        <f t="shared" si="8"/>
        <v>0</v>
      </c>
      <c r="P49" s="240">
        <f t="shared" si="9"/>
        <v>0</v>
      </c>
    </row>
    <row r="50" spans="2:23" s="203" customFormat="1" ht="25.15" customHeight="1" x14ac:dyDescent="0.2">
      <c r="B50" s="202">
        <f>'Data Input'!G87</f>
        <v>0</v>
      </c>
      <c r="C50" s="202">
        <f>IF(ISNA(VLOOKUP(B50,'Static Data and Feed sheet'!$V$6:$W$14,2,)),0,(VLOOKUP(B50,'Static Data and Feed sheet'!$V$6:$W$14,2,)))</f>
        <v>0</v>
      </c>
      <c r="D50" s="214" t="str">
        <f>'Data Input'!$D$37</f>
        <v/>
      </c>
      <c r="E50" s="237">
        <f>'Data Input'!E87</f>
        <v>0</v>
      </c>
      <c r="F50" s="238">
        <f>IF(ISNA(INDEX('Static Data and Feed sheet'!$F$6:$O$30,MATCH(D50,'Static Data and Feed sheet'!$C$6:$C$30,0),MATCH(B50,'Static Data and Feed sheet'!$F$4:$O$4,0))),0,(INDEX('Static Data and Feed sheet'!$F$6:$O$30,MATCH(D50,'Static Data and Feed sheet'!$C$6:$C$30,0),MATCH(B50,'Static Data and Feed sheet'!$F$4:$O$4,0))))</f>
        <v>0</v>
      </c>
      <c r="G50" s="239">
        <f t="shared" si="6"/>
        <v>0</v>
      </c>
      <c r="H50" s="240">
        <f t="shared" si="7"/>
        <v>0</v>
      </c>
      <c r="J50" s="241">
        <f>'Data Input'!G168</f>
        <v>0</v>
      </c>
      <c r="K50" s="204">
        <f>IF(ISNA(VLOOKUP(J50,'Static Data and Feed sheet'!$V$6:$W$14,2,)),0,(VLOOKUP(J50,'Static Data and Feed sheet'!$V$6:$W$14,2,)))</f>
        <v>0</v>
      </c>
      <c r="L50" s="219" t="str">
        <f>'Data Input'!$D$40</f>
        <v/>
      </c>
      <c r="M50" s="204">
        <f>'Data Input'!E168</f>
        <v>0</v>
      </c>
      <c r="N50" s="243">
        <f>IF(ISNA(INDEX('Static Data and Feed sheet'!$F$6:$O$30,MATCH(L50,'Static Data and Feed sheet'!$C$6:$C$30,0),MATCH(J50,'Static Data and Feed sheet'!$F$4:$O$4,0))),0,(INDEX('Static Data and Feed sheet'!$F$6:$O$30,MATCH(L50,'Static Data and Feed sheet'!$C$6:$C$30,0),MATCH(J50,'Static Data and Feed sheet'!$F$4:$O$4,0))))</f>
        <v>0</v>
      </c>
      <c r="O50" s="239">
        <f t="shared" si="8"/>
        <v>0</v>
      </c>
      <c r="P50" s="240">
        <f t="shared" si="9"/>
        <v>0</v>
      </c>
    </row>
    <row r="51" spans="2:23" s="203" customFormat="1" ht="25.15" customHeight="1" x14ac:dyDescent="0.2">
      <c r="B51" s="202">
        <f>'Data Input'!G88</f>
        <v>0</v>
      </c>
      <c r="C51" s="202">
        <f>IF(ISNA(VLOOKUP(B51,'Static Data and Feed sheet'!$V$6:$W$14,2,)),0,(VLOOKUP(B51,'Static Data and Feed sheet'!$V$6:$W$14,2,)))</f>
        <v>0</v>
      </c>
      <c r="D51" s="214" t="str">
        <f>'Data Input'!$D$37</f>
        <v/>
      </c>
      <c r="E51" s="237">
        <f>'Data Input'!E88</f>
        <v>0</v>
      </c>
      <c r="F51" s="238">
        <f>IF(ISNA(INDEX('Static Data and Feed sheet'!$F$6:$O$30,MATCH(D51,'Static Data and Feed sheet'!$C$6:$C$30,0),MATCH(B51,'Static Data and Feed sheet'!$F$4:$O$4,0))),0,(INDEX('Static Data and Feed sheet'!$F$6:$O$30,MATCH(D51,'Static Data and Feed sheet'!$C$6:$C$30,0),MATCH(B51,'Static Data and Feed sheet'!$F$4:$O$4,0))))</f>
        <v>0</v>
      </c>
      <c r="G51" s="239">
        <f t="shared" si="6"/>
        <v>0</v>
      </c>
      <c r="H51" s="240">
        <f t="shared" si="7"/>
        <v>0</v>
      </c>
      <c r="J51" s="241">
        <f>'Data Input'!G169</f>
        <v>0</v>
      </c>
      <c r="K51" s="204">
        <f>IF(ISNA(VLOOKUP(J51,'Static Data and Feed sheet'!$V$6:$W$14,2,)),0,(VLOOKUP(J51,'Static Data and Feed sheet'!$V$6:$W$14,2,)))</f>
        <v>0</v>
      </c>
      <c r="L51" s="219" t="str">
        <f>'Data Input'!$D$40</f>
        <v/>
      </c>
      <c r="M51" s="204">
        <f>'Data Input'!E169</f>
        <v>0</v>
      </c>
      <c r="N51" s="243">
        <f>IF(ISNA(INDEX('Static Data and Feed sheet'!$F$6:$O$30,MATCH(L51,'Static Data and Feed sheet'!$C$6:$C$30,0),MATCH(J51,'Static Data and Feed sheet'!$F$4:$O$4,0))),0,(INDEX('Static Data and Feed sheet'!$F$6:$O$30,MATCH(L51,'Static Data and Feed sheet'!$C$6:$C$30,0),MATCH(J51,'Static Data and Feed sheet'!$F$4:$O$4,0))))</f>
        <v>0</v>
      </c>
      <c r="O51" s="239">
        <f t="shared" si="8"/>
        <v>0</v>
      </c>
      <c r="P51" s="240">
        <f t="shared" si="9"/>
        <v>0</v>
      </c>
    </row>
    <row r="52" spans="2:23" s="203" customFormat="1" ht="25.15" customHeight="1" x14ac:dyDescent="0.2">
      <c r="B52" s="202">
        <f>'Data Input'!G89</f>
        <v>0</v>
      </c>
      <c r="C52" s="202">
        <f>IF(ISNA(VLOOKUP(B52,'Static Data and Feed sheet'!$V$6:$W$14,2,)),0,(VLOOKUP(B52,'Static Data and Feed sheet'!$V$6:$W$14,2,)))</f>
        <v>0</v>
      </c>
      <c r="D52" s="214" t="str">
        <f>'Data Input'!$D$37</f>
        <v/>
      </c>
      <c r="E52" s="237">
        <f>'Data Input'!E89</f>
        <v>0</v>
      </c>
      <c r="F52" s="238">
        <f>IF(ISNA(INDEX('Static Data and Feed sheet'!$F$6:$O$30,MATCH(D52,'Static Data and Feed sheet'!$C$6:$C$30,0),MATCH(B52,'Static Data and Feed sheet'!$F$4:$O$4,0))),0,(INDEX('Static Data and Feed sheet'!$F$6:$O$30,MATCH(D52,'Static Data and Feed sheet'!$C$6:$C$30,0),MATCH(B52,'Static Data and Feed sheet'!$F$4:$O$4,0))))</f>
        <v>0</v>
      </c>
      <c r="G52" s="239">
        <f t="shared" si="6"/>
        <v>0</v>
      </c>
      <c r="H52" s="240">
        <f t="shared" si="7"/>
        <v>0</v>
      </c>
      <c r="J52" s="241">
        <f>'Data Input'!G170</f>
        <v>0</v>
      </c>
      <c r="K52" s="204">
        <f>IF(ISNA(VLOOKUP(J52,'Static Data and Feed sheet'!$V$6:$W$14,2,)),0,(VLOOKUP(J52,'Static Data and Feed sheet'!$V$6:$W$14,2,)))</f>
        <v>0</v>
      </c>
      <c r="L52" s="219" t="str">
        <f>'Data Input'!$D$40</f>
        <v/>
      </c>
      <c r="M52" s="204">
        <f>'Data Input'!E170</f>
        <v>0</v>
      </c>
      <c r="N52" s="243">
        <f>IF(ISNA(INDEX('Static Data and Feed sheet'!$F$6:$O$30,MATCH(L52,'Static Data and Feed sheet'!$C$6:$C$30,0),MATCH(J52,'Static Data and Feed sheet'!$F$4:$O$4,0))),0,(INDEX('Static Data and Feed sheet'!$F$6:$O$30,MATCH(L52,'Static Data and Feed sheet'!$C$6:$C$30,0),MATCH(J52,'Static Data and Feed sheet'!$F$4:$O$4,0))))</f>
        <v>0</v>
      </c>
      <c r="O52" s="239">
        <f t="shared" si="8"/>
        <v>0</v>
      </c>
      <c r="P52" s="240">
        <f t="shared" si="9"/>
        <v>0</v>
      </c>
    </row>
    <row r="53" spans="2:23" s="203" customFormat="1" ht="25.15" customHeight="1" x14ac:dyDescent="0.2">
      <c r="B53" s="202">
        <f>'Data Input'!G90</f>
        <v>0</v>
      </c>
      <c r="C53" s="202">
        <f>IF(ISNA(VLOOKUP(B53,'Static Data and Feed sheet'!$V$6:$W$14,2,)),0,(VLOOKUP(B53,'Static Data and Feed sheet'!$V$6:$W$14,2,)))</f>
        <v>0</v>
      </c>
      <c r="D53" s="214" t="str">
        <f>'Data Input'!$D$37</f>
        <v/>
      </c>
      <c r="E53" s="237">
        <f>'Data Input'!E90</f>
        <v>0</v>
      </c>
      <c r="F53" s="238">
        <f>IF(ISNA(INDEX('Static Data and Feed sheet'!$F$6:$O$30,MATCH(D53,'Static Data and Feed sheet'!$C$6:$C$30,0),MATCH(B53,'Static Data and Feed sheet'!$F$4:$O$4,0))),0,(INDEX('Static Data and Feed sheet'!$F$6:$O$30,MATCH(D53,'Static Data and Feed sheet'!$C$6:$C$30,0),MATCH(B53,'Static Data and Feed sheet'!$F$4:$O$4,0))))</f>
        <v>0</v>
      </c>
      <c r="G53" s="239">
        <f t="shared" si="6"/>
        <v>0</v>
      </c>
      <c r="H53" s="240">
        <f t="shared" si="7"/>
        <v>0</v>
      </c>
      <c r="J53" s="241">
        <f>'Data Input'!G171</f>
        <v>0</v>
      </c>
      <c r="K53" s="204">
        <f>IF(ISNA(VLOOKUP(J53,'Static Data and Feed sheet'!$V$6:$W$14,2,)),0,(VLOOKUP(J53,'Static Data and Feed sheet'!$V$6:$W$14,2,)))</f>
        <v>0</v>
      </c>
      <c r="L53" s="219" t="str">
        <f>'Data Input'!$D$40</f>
        <v/>
      </c>
      <c r="M53" s="204">
        <f>'Data Input'!E171</f>
        <v>0</v>
      </c>
      <c r="N53" s="243">
        <f>IF(ISNA(INDEX('Static Data and Feed sheet'!$F$6:$O$30,MATCH(L53,'Static Data and Feed sheet'!$C$6:$C$30,0),MATCH(J53,'Static Data and Feed sheet'!$F$4:$O$4,0))),0,(INDEX('Static Data and Feed sheet'!$F$6:$O$30,MATCH(L53,'Static Data and Feed sheet'!$C$6:$C$30,0),MATCH(J53,'Static Data and Feed sheet'!$F$4:$O$4,0))))</f>
        <v>0</v>
      </c>
      <c r="O53" s="239">
        <f t="shared" si="8"/>
        <v>0</v>
      </c>
      <c r="P53" s="240">
        <f t="shared" si="9"/>
        <v>0</v>
      </c>
    </row>
    <row r="54" spans="2:23" s="203" customFormat="1" ht="25.15" customHeight="1" x14ac:dyDescent="0.2">
      <c r="B54" s="202">
        <f>'Data Input'!G91</f>
        <v>0</v>
      </c>
      <c r="C54" s="202">
        <f>IF(ISNA(VLOOKUP(B54,'Static Data and Feed sheet'!$V$6:$W$14,2,)),0,(VLOOKUP(B54,'Static Data and Feed sheet'!$V$6:$W$14,2,)))</f>
        <v>0</v>
      </c>
      <c r="D54" s="214" t="str">
        <f>'Data Input'!$D$37</f>
        <v/>
      </c>
      <c r="E54" s="237">
        <f>'Data Input'!E91</f>
        <v>0</v>
      </c>
      <c r="F54" s="238">
        <f>IF(ISNA(INDEX('Static Data and Feed sheet'!$F$6:$O$30,MATCH(D54,'Static Data and Feed sheet'!$C$6:$C$30,0),MATCH(B54,'Static Data and Feed sheet'!$F$4:$O$4,0))),0,(INDEX('Static Data and Feed sheet'!$F$6:$O$30,MATCH(D54,'Static Data and Feed sheet'!$C$6:$C$30,0),MATCH(B54,'Static Data and Feed sheet'!$F$4:$O$4,0))))</f>
        <v>0</v>
      </c>
      <c r="G54" s="239">
        <f t="shared" si="6"/>
        <v>0</v>
      </c>
      <c r="H54" s="240">
        <f t="shared" si="7"/>
        <v>0</v>
      </c>
      <c r="J54" s="241">
        <f>'Data Input'!G172</f>
        <v>0</v>
      </c>
      <c r="K54" s="204">
        <f>IF(ISNA(VLOOKUP(J54,'Static Data and Feed sheet'!$V$6:$W$14,2,)),0,(VLOOKUP(J54,'Static Data and Feed sheet'!$V$6:$W$14,2,)))</f>
        <v>0</v>
      </c>
      <c r="L54" s="219" t="str">
        <f>'Data Input'!$D$40</f>
        <v/>
      </c>
      <c r="M54" s="204">
        <f>'Data Input'!E172</f>
        <v>0</v>
      </c>
      <c r="N54" s="243">
        <f>IF(ISNA(INDEX('Static Data and Feed sheet'!$F$6:$O$30,MATCH(L54,'Static Data and Feed sheet'!$C$6:$C$30,0),MATCH(J54,'Static Data and Feed sheet'!$F$4:$O$4,0))),0,(INDEX('Static Data and Feed sheet'!$F$6:$O$30,MATCH(L54,'Static Data and Feed sheet'!$C$6:$C$30,0),MATCH(J54,'Static Data and Feed sheet'!$F$4:$O$4,0))))</f>
        <v>0</v>
      </c>
      <c r="O54" s="239">
        <f t="shared" si="8"/>
        <v>0</v>
      </c>
      <c r="P54" s="240">
        <f t="shared" si="9"/>
        <v>0</v>
      </c>
    </row>
    <row r="55" spans="2:23" s="203" customFormat="1" ht="25.15" customHeight="1" x14ac:dyDescent="0.2">
      <c r="B55" s="202">
        <f>'Data Input'!G92</f>
        <v>0</v>
      </c>
      <c r="C55" s="202">
        <f>IF(ISNA(VLOOKUP(B55,'Static Data and Feed sheet'!$V$6:$W$14,2,)),0,(VLOOKUP(B55,'Static Data and Feed sheet'!$V$6:$W$14,2,)))</f>
        <v>0</v>
      </c>
      <c r="D55" s="214" t="str">
        <f>'Data Input'!$D$37</f>
        <v/>
      </c>
      <c r="E55" s="237">
        <f>'Data Input'!E92</f>
        <v>0</v>
      </c>
      <c r="F55" s="238">
        <f>IF(ISNA(INDEX('Static Data and Feed sheet'!$F$6:$O$30,MATCH(D55,'Static Data and Feed sheet'!$C$6:$C$30,0),MATCH(B55,'Static Data and Feed sheet'!$F$4:$O$4,0))),0,(INDEX('Static Data and Feed sheet'!$F$6:$O$30,MATCH(D55,'Static Data and Feed sheet'!$C$6:$C$30,0),MATCH(B55,'Static Data and Feed sheet'!$F$4:$O$4,0))))</f>
        <v>0</v>
      </c>
      <c r="G55" s="239">
        <f t="shared" si="6"/>
        <v>0</v>
      </c>
      <c r="H55" s="240">
        <f t="shared" si="7"/>
        <v>0</v>
      </c>
      <c r="J55" s="241">
        <f>'Data Input'!G173</f>
        <v>0</v>
      </c>
      <c r="K55" s="204">
        <f>IF(ISNA(VLOOKUP(J55,'Static Data and Feed sheet'!$V$6:$W$14,2,)),0,(VLOOKUP(J55,'Static Data and Feed sheet'!$V$6:$W$14,2,)))</f>
        <v>0</v>
      </c>
      <c r="L55" s="219" t="str">
        <f>'Data Input'!$D$40</f>
        <v/>
      </c>
      <c r="M55" s="204">
        <f>'Data Input'!E173</f>
        <v>0</v>
      </c>
      <c r="N55" s="243">
        <f>IF(ISNA(INDEX('Static Data and Feed sheet'!$F$6:$O$30,MATCH(L55,'Static Data and Feed sheet'!$C$6:$C$30,0),MATCH(J55,'Static Data and Feed sheet'!$F$4:$O$4,0))),0,(INDEX('Static Data and Feed sheet'!$F$6:$O$30,MATCH(L55,'Static Data and Feed sheet'!$C$6:$C$30,0),MATCH(J55,'Static Data and Feed sheet'!$F$4:$O$4,0))))</f>
        <v>0</v>
      </c>
      <c r="O55" s="239">
        <f t="shared" si="8"/>
        <v>0</v>
      </c>
      <c r="P55" s="240">
        <f t="shared" si="9"/>
        <v>0</v>
      </c>
    </row>
    <row r="56" spans="2:23" s="203" customFormat="1" ht="25.15" customHeight="1" x14ac:dyDescent="0.2">
      <c r="B56" s="202">
        <f>'Data Input'!G93</f>
        <v>0</v>
      </c>
      <c r="C56" s="202">
        <f>IF(ISNA(VLOOKUP(B56,'Static Data and Feed sheet'!$V$6:$W$14,2,)),0,(VLOOKUP(B56,'Static Data and Feed sheet'!$V$6:$W$14,2,)))</f>
        <v>0</v>
      </c>
      <c r="D56" s="214" t="str">
        <f>'Data Input'!$D$37</f>
        <v/>
      </c>
      <c r="E56" s="237">
        <f>'Data Input'!E93</f>
        <v>0</v>
      </c>
      <c r="F56" s="238">
        <f>IF(ISNA(INDEX('Static Data and Feed sheet'!$F$6:$O$30,MATCH(D56,'Static Data and Feed sheet'!$C$6:$C$30,0),MATCH(B56,'Static Data and Feed sheet'!$F$4:$O$4,0))),0,(INDEX('Static Data and Feed sheet'!$F$6:$O$30,MATCH(D56,'Static Data and Feed sheet'!$C$6:$C$30,0),MATCH(B56,'Static Data and Feed sheet'!$F$4:$O$4,0))))</f>
        <v>0</v>
      </c>
      <c r="G56" s="239">
        <f t="shared" si="6"/>
        <v>0</v>
      </c>
      <c r="H56" s="240">
        <f t="shared" si="7"/>
        <v>0</v>
      </c>
      <c r="J56" s="241">
        <f>'Data Input'!G174</f>
        <v>0</v>
      </c>
      <c r="K56" s="204">
        <f>IF(ISNA(VLOOKUP(J56,'Static Data and Feed sheet'!$V$6:$W$14,2,)),0,(VLOOKUP(J56,'Static Data and Feed sheet'!$V$6:$W$14,2,)))</f>
        <v>0</v>
      </c>
      <c r="L56" s="219" t="str">
        <f>'Data Input'!$D$40</f>
        <v/>
      </c>
      <c r="M56" s="204">
        <f>'Data Input'!E174</f>
        <v>0</v>
      </c>
      <c r="N56" s="243">
        <f>IF(ISNA(INDEX('Static Data and Feed sheet'!$F$6:$O$30,MATCH(L56,'Static Data and Feed sheet'!$C$6:$C$30,0),MATCH(J56,'Static Data and Feed sheet'!$F$4:$O$4,0))),0,(INDEX('Static Data and Feed sheet'!$F$6:$O$30,MATCH(L56,'Static Data and Feed sheet'!$C$6:$C$30,0),MATCH(J56,'Static Data and Feed sheet'!$F$4:$O$4,0))))</f>
        <v>0</v>
      </c>
      <c r="O56" s="239">
        <f t="shared" si="8"/>
        <v>0</v>
      </c>
      <c r="P56" s="240">
        <f t="shared" si="9"/>
        <v>0</v>
      </c>
    </row>
    <row r="57" spans="2:23" s="203" customFormat="1" ht="25.15" customHeight="1" x14ac:dyDescent="0.2">
      <c r="B57" s="202">
        <f>'Data Input'!G94</f>
        <v>0</v>
      </c>
      <c r="C57" s="202">
        <f>IF(ISNA(VLOOKUP(B57,'Static Data and Feed sheet'!$V$6:$W$14,2,)),0,(VLOOKUP(B57,'Static Data and Feed sheet'!$V$6:$W$14,2,)))</f>
        <v>0</v>
      </c>
      <c r="D57" s="214" t="str">
        <f>'Data Input'!$D$37</f>
        <v/>
      </c>
      <c r="E57" s="237">
        <f>'Data Input'!E94</f>
        <v>0</v>
      </c>
      <c r="F57" s="238">
        <f>IF(ISNA(INDEX('Static Data and Feed sheet'!$F$6:$O$30,MATCH(D57,'Static Data and Feed sheet'!$C$6:$C$30,0),MATCH(B57,'Static Data and Feed sheet'!$F$4:$O$4,0))),0,(INDEX('Static Data and Feed sheet'!$F$6:$O$30,MATCH(D57,'Static Data and Feed sheet'!$C$6:$C$30,0),MATCH(B57,'Static Data and Feed sheet'!$F$4:$O$4,0))))</f>
        <v>0</v>
      </c>
      <c r="G57" s="239">
        <f t="shared" si="6"/>
        <v>0</v>
      </c>
      <c r="H57" s="240">
        <f t="shared" si="7"/>
        <v>0</v>
      </c>
      <c r="J57" s="241">
        <f>'Data Input'!G175</f>
        <v>0</v>
      </c>
      <c r="K57" s="204">
        <f>IF(ISNA(VLOOKUP(J57,'Static Data and Feed sheet'!$V$6:$W$14,2,)),0,(VLOOKUP(J57,'Static Data and Feed sheet'!$V$6:$W$14,2,)))</f>
        <v>0</v>
      </c>
      <c r="L57" s="219" t="str">
        <f>'Data Input'!$D$40</f>
        <v/>
      </c>
      <c r="M57" s="204">
        <f>'Data Input'!E175</f>
        <v>0</v>
      </c>
      <c r="N57" s="243">
        <f>IF(ISNA(INDEX('Static Data and Feed sheet'!$F$6:$O$30,MATCH(L57,'Static Data and Feed sheet'!$C$6:$C$30,0),MATCH(J57,'Static Data and Feed sheet'!$F$4:$O$4,0))),0,(INDEX('Static Data and Feed sheet'!$F$6:$O$30,MATCH(L57,'Static Data and Feed sheet'!$C$6:$C$30,0),MATCH(J57,'Static Data and Feed sheet'!$F$4:$O$4,0))))</f>
        <v>0</v>
      </c>
      <c r="O57" s="239">
        <f t="shared" si="8"/>
        <v>0</v>
      </c>
      <c r="P57" s="240">
        <f t="shared" si="9"/>
        <v>0</v>
      </c>
    </row>
    <row r="58" spans="2:23" s="203" customFormat="1" ht="25.15" customHeight="1" thickBot="1" x14ac:dyDescent="0.25">
      <c r="B58" s="201" t="s">
        <v>200</v>
      </c>
      <c r="C58" s="201"/>
      <c r="D58" s="202"/>
      <c r="E58" s="274"/>
      <c r="F58" s="275"/>
      <c r="G58" s="276"/>
      <c r="H58" s="276"/>
      <c r="I58" s="199"/>
      <c r="J58" s="198" t="s">
        <v>200</v>
      </c>
      <c r="K58" s="204"/>
      <c r="L58" s="204"/>
      <c r="M58" s="277"/>
      <c r="N58" s="204"/>
      <c r="O58" s="204"/>
      <c r="P58" s="278"/>
    </row>
    <row r="59" spans="2:23" s="203" customFormat="1" ht="25.15" customHeight="1" x14ac:dyDescent="0.25">
      <c r="B59" s="279" t="s">
        <v>192</v>
      </c>
      <c r="C59" s="279" t="s">
        <v>207</v>
      </c>
      <c r="D59" s="279" t="s">
        <v>193</v>
      </c>
      <c r="E59" s="280" t="s">
        <v>339</v>
      </c>
      <c r="F59" s="202"/>
      <c r="G59" s="202"/>
      <c r="H59" s="202"/>
      <c r="J59" s="279" t="s">
        <v>192</v>
      </c>
      <c r="K59" s="279" t="s">
        <v>207</v>
      </c>
      <c r="L59" s="279" t="s">
        <v>193</v>
      </c>
      <c r="M59" s="280" t="s">
        <v>339</v>
      </c>
      <c r="N59" s="204"/>
      <c r="O59" s="204"/>
      <c r="P59" s="204"/>
      <c r="R59" s="200"/>
      <c r="S59" s="200"/>
      <c r="T59" s="200"/>
      <c r="U59" s="200"/>
      <c r="V59" s="200"/>
      <c r="W59" s="200"/>
    </row>
    <row r="60" spans="2:23" s="203" customFormat="1" ht="25.15" customHeight="1" x14ac:dyDescent="0.25">
      <c r="B60" s="202">
        <f>'Data Input'!D101</f>
        <v>0</v>
      </c>
      <c r="C60" s="214">
        <f>'Data Input'!C101</f>
        <v>0</v>
      </c>
      <c r="D60" s="281">
        <f>IF(ISNA(VLOOKUP(C60,'Static Data and Feed sheet'!$X$6:$Z$92,3,)),0,(VLOOKUP(C60,'Static Data and Feed sheet'!$X$6:$Z$92,3,)))</f>
        <v>0</v>
      </c>
      <c r="E60" s="216">
        <f>(B60*D60)/1000</f>
        <v>0</v>
      </c>
      <c r="F60" s="202"/>
      <c r="G60" s="202"/>
      <c r="H60" s="202"/>
      <c r="J60" s="204">
        <f>'Data Input'!D184</f>
        <v>0</v>
      </c>
      <c r="K60" s="204">
        <f>'Data Input'!C184</f>
        <v>0</v>
      </c>
      <c r="L60" s="282">
        <f>IF(ISNA(VLOOKUP(K60,'Static Data and Feed sheet'!$X$6:$Z$92,3,)),0,(VLOOKUP(K60,'Static Data and Feed sheet'!$X$6:$Z$92,3,)))</f>
        <v>0</v>
      </c>
      <c r="M60" s="216">
        <f>(J60*L60)/1000</f>
        <v>0</v>
      </c>
      <c r="N60" s="204"/>
      <c r="O60" s="204"/>
      <c r="P60" s="204"/>
      <c r="R60" s="200"/>
      <c r="S60" s="200"/>
      <c r="T60" s="200"/>
      <c r="U60" s="200"/>
      <c r="V60" s="200"/>
      <c r="W60" s="200"/>
    </row>
    <row r="61" spans="2:23" s="203" customFormat="1" ht="25.15" customHeight="1" x14ac:dyDescent="0.25">
      <c r="B61" s="202">
        <f>'Data Input'!D102</f>
        <v>0</v>
      </c>
      <c r="C61" s="214">
        <f>'Data Input'!C102</f>
        <v>0</v>
      </c>
      <c r="D61" s="281">
        <f>IF(ISNA(VLOOKUP(C61,'Static Data and Feed sheet'!$X$6:$Z$92,3,)),0,(VLOOKUP(C61,'Static Data and Feed sheet'!$X$6:$Z$92,3,)))</f>
        <v>0</v>
      </c>
      <c r="E61" s="216">
        <f t="shared" ref="E61:E67" si="10">(B61*D61)/1000</f>
        <v>0</v>
      </c>
      <c r="F61" s="202"/>
      <c r="G61" s="202"/>
      <c r="H61" s="202"/>
      <c r="J61" s="204">
        <f>'Data Input'!D185</f>
        <v>0</v>
      </c>
      <c r="K61" s="204">
        <f>'Data Input'!C185</f>
        <v>0</v>
      </c>
      <c r="L61" s="282">
        <f>IF(ISNA(VLOOKUP(K61,'Static Data and Feed sheet'!$X$6:$Z$92,3,)),0,(VLOOKUP(K61,'Static Data and Feed sheet'!$X$6:$Z$92,3,)))</f>
        <v>0</v>
      </c>
      <c r="M61" s="216">
        <f t="shared" ref="M61:M67" si="11">(J61*L61)/1000</f>
        <v>0</v>
      </c>
      <c r="N61" s="204"/>
      <c r="O61" s="204"/>
      <c r="P61" s="204"/>
      <c r="R61" s="200"/>
      <c r="S61" s="200"/>
      <c r="T61" s="200"/>
      <c r="U61" s="200"/>
      <c r="V61" s="200"/>
      <c r="W61" s="200"/>
    </row>
    <row r="62" spans="2:23" s="203" customFormat="1" ht="25.15" customHeight="1" x14ac:dyDescent="0.25">
      <c r="B62" s="202">
        <f>'Data Input'!D103</f>
        <v>0</v>
      </c>
      <c r="C62" s="214">
        <f>'Data Input'!C103</f>
        <v>0</v>
      </c>
      <c r="D62" s="281">
        <f>IF(ISNA(VLOOKUP(C62,'Static Data and Feed sheet'!$X$6:$Z$92,3,)),0,(VLOOKUP(C62,'Static Data and Feed sheet'!$X$6:$Z$92,3,)))</f>
        <v>0</v>
      </c>
      <c r="E62" s="216">
        <f t="shared" si="10"/>
        <v>0</v>
      </c>
      <c r="F62" s="202"/>
      <c r="G62" s="202"/>
      <c r="H62" s="202"/>
      <c r="J62" s="204">
        <f>'Data Input'!D186</f>
        <v>0</v>
      </c>
      <c r="K62" s="204">
        <f>'Data Input'!C186</f>
        <v>0</v>
      </c>
      <c r="L62" s="282">
        <f>IF(ISNA(VLOOKUP(K62,'Static Data and Feed sheet'!$X$6:$Z$92,3,)),0,(VLOOKUP(K62,'Static Data and Feed sheet'!$X$6:$Z$92,3,)))</f>
        <v>0</v>
      </c>
      <c r="M62" s="216">
        <f t="shared" si="11"/>
        <v>0</v>
      </c>
      <c r="N62" s="204"/>
      <c r="O62" s="204"/>
      <c r="P62" s="204"/>
      <c r="R62" s="200"/>
      <c r="S62" s="200"/>
      <c r="T62" s="200"/>
      <c r="U62" s="200"/>
      <c r="V62" s="200"/>
      <c r="W62" s="200"/>
    </row>
    <row r="63" spans="2:23" s="203" customFormat="1" ht="25.15" customHeight="1" x14ac:dyDescent="0.25">
      <c r="B63" s="202">
        <f>'Data Input'!D104</f>
        <v>0</v>
      </c>
      <c r="C63" s="214">
        <f>'Data Input'!C104</f>
        <v>0</v>
      </c>
      <c r="D63" s="281">
        <f>IF(ISNA(VLOOKUP(C63,'Static Data and Feed sheet'!$X$6:$Z$92,3,)),0,(VLOOKUP(C63,'Static Data and Feed sheet'!$X$6:$Z$92,3,)))</f>
        <v>0</v>
      </c>
      <c r="E63" s="216">
        <f t="shared" si="10"/>
        <v>0</v>
      </c>
      <c r="F63" s="202"/>
      <c r="G63" s="202"/>
      <c r="H63" s="202"/>
      <c r="J63" s="204">
        <f>'Data Input'!D187</f>
        <v>0</v>
      </c>
      <c r="K63" s="204">
        <f>'Data Input'!C187</f>
        <v>0</v>
      </c>
      <c r="L63" s="282">
        <f>IF(ISNA(VLOOKUP(K63,'Static Data and Feed sheet'!$X$6:$Z$92,3,)),0,(VLOOKUP(K63,'Static Data and Feed sheet'!$X$6:$Z$92,3,)))</f>
        <v>0</v>
      </c>
      <c r="M63" s="216">
        <f t="shared" si="11"/>
        <v>0</v>
      </c>
      <c r="N63" s="204"/>
      <c r="O63" s="204"/>
      <c r="P63" s="204"/>
      <c r="R63" s="200"/>
      <c r="S63" s="200"/>
      <c r="T63" s="200"/>
      <c r="U63" s="200"/>
      <c r="V63" s="200"/>
      <c r="W63" s="200"/>
    </row>
    <row r="64" spans="2:23" s="203" customFormat="1" ht="25.15" customHeight="1" x14ac:dyDescent="0.25">
      <c r="B64" s="202">
        <f>'Data Input'!D105</f>
        <v>0</v>
      </c>
      <c r="C64" s="214">
        <f>'Data Input'!C105</f>
        <v>0</v>
      </c>
      <c r="D64" s="281">
        <f>IF(ISNA(VLOOKUP(C64,'Static Data and Feed sheet'!$X$6:$Z$92,3,)),0,(VLOOKUP(C64,'Static Data and Feed sheet'!$X$6:$Z$92,3,)))</f>
        <v>0</v>
      </c>
      <c r="E64" s="216">
        <f t="shared" si="10"/>
        <v>0</v>
      </c>
      <c r="F64" s="202"/>
      <c r="G64" s="202"/>
      <c r="H64" s="202"/>
      <c r="J64" s="204">
        <f>'Data Input'!D188</f>
        <v>0</v>
      </c>
      <c r="K64" s="204">
        <f>'Data Input'!C188</f>
        <v>0</v>
      </c>
      <c r="L64" s="282">
        <f>IF(ISNA(VLOOKUP(K64,'Static Data and Feed sheet'!$X$6:$Z$92,3,)),0,(VLOOKUP(K64,'Static Data and Feed sheet'!$X$6:$Z$92,3,)))</f>
        <v>0</v>
      </c>
      <c r="M64" s="216">
        <f t="shared" si="11"/>
        <v>0</v>
      </c>
      <c r="N64" s="204"/>
      <c r="O64" s="204"/>
      <c r="P64" s="204"/>
      <c r="R64" s="200"/>
      <c r="S64" s="200"/>
      <c r="T64" s="200"/>
      <c r="U64" s="200"/>
      <c r="V64" s="200"/>
      <c r="W64" s="200"/>
    </row>
    <row r="65" spans="2:23" s="203" customFormat="1" ht="25.15" customHeight="1" x14ac:dyDescent="0.25">
      <c r="B65" s="202">
        <f>'Data Input'!D106</f>
        <v>0</v>
      </c>
      <c r="C65" s="214">
        <f>'Data Input'!C106</f>
        <v>0</v>
      </c>
      <c r="D65" s="281">
        <f>IF(ISNA(VLOOKUP(C65,'Static Data and Feed sheet'!$X$6:$Z$92,3,)),0,(VLOOKUP(C65,'Static Data and Feed sheet'!$X$6:$Z$92,3,)))</f>
        <v>0</v>
      </c>
      <c r="E65" s="216">
        <f t="shared" si="10"/>
        <v>0</v>
      </c>
      <c r="F65" s="202"/>
      <c r="G65" s="202"/>
      <c r="H65" s="202"/>
      <c r="J65" s="204">
        <f>'Data Input'!D189</f>
        <v>0</v>
      </c>
      <c r="K65" s="204">
        <f>'Data Input'!C189</f>
        <v>0</v>
      </c>
      <c r="L65" s="282">
        <f>IF(ISNA(VLOOKUP(K65,'Static Data and Feed sheet'!$X$6:$Z$92,3,)),0,(VLOOKUP(K65,'Static Data and Feed sheet'!$X$6:$Z$92,3,)))</f>
        <v>0</v>
      </c>
      <c r="M65" s="216">
        <f t="shared" si="11"/>
        <v>0</v>
      </c>
      <c r="N65" s="204"/>
      <c r="O65" s="204"/>
      <c r="P65" s="204"/>
      <c r="R65" s="200"/>
      <c r="S65" s="200"/>
      <c r="T65" s="200"/>
      <c r="U65" s="200"/>
      <c r="V65" s="200"/>
      <c r="W65" s="200"/>
    </row>
    <row r="66" spans="2:23" s="203" customFormat="1" ht="25.15" customHeight="1" x14ac:dyDescent="0.25">
      <c r="B66" s="202">
        <f>'Data Input'!D107</f>
        <v>0</v>
      </c>
      <c r="C66" s="214">
        <f>'Data Input'!C107</f>
        <v>0</v>
      </c>
      <c r="D66" s="281">
        <f>IF(ISNA(VLOOKUP(C66,'Static Data and Feed sheet'!$X$6:$Z$92,3,)),0,(VLOOKUP(C66,'Static Data and Feed sheet'!$X$6:$Z$92,3,)))</f>
        <v>0</v>
      </c>
      <c r="E66" s="216">
        <f t="shared" si="10"/>
        <v>0</v>
      </c>
      <c r="F66" s="202"/>
      <c r="G66" s="202"/>
      <c r="H66" s="202"/>
      <c r="J66" s="204">
        <f>'Data Input'!D190</f>
        <v>0</v>
      </c>
      <c r="K66" s="204">
        <f>'Data Input'!C190</f>
        <v>0</v>
      </c>
      <c r="L66" s="282">
        <f>IF(ISNA(VLOOKUP(K66,'Static Data and Feed sheet'!$X$6:$Z$92,3,)),0,(VLOOKUP(K66,'Static Data and Feed sheet'!$X$6:$Z$92,3,)))</f>
        <v>0</v>
      </c>
      <c r="M66" s="216">
        <f t="shared" si="11"/>
        <v>0</v>
      </c>
      <c r="N66" s="204"/>
      <c r="O66" s="204"/>
      <c r="P66" s="204"/>
      <c r="R66" s="200"/>
      <c r="S66" s="200"/>
      <c r="T66" s="200"/>
      <c r="U66" s="200"/>
      <c r="V66" s="200"/>
      <c r="W66" s="200"/>
    </row>
    <row r="67" spans="2:23" s="203" customFormat="1" ht="25.15" customHeight="1" x14ac:dyDescent="0.25">
      <c r="B67" s="202">
        <f>'Data Input'!D108</f>
        <v>0</v>
      </c>
      <c r="C67" s="214">
        <f>'Data Input'!C108</f>
        <v>0</v>
      </c>
      <c r="D67" s="281">
        <f>IF(ISNA(VLOOKUP(C67,'Static Data and Feed sheet'!$X$6:$Z$92,3,)),0,(VLOOKUP(C67,'Static Data and Feed sheet'!$X$6:$Z$92,3,)))</f>
        <v>0</v>
      </c>
      <c r="E67" s="216">
        <f t="shared" si="10"/>
        <v>0</v>
      </c>
      <c r="F67" s="202"/>
      <c r="G67" s="202"/>
      <c r="H67" s="202"/>
      <c r="J67" s="204">
        <f>'Data Input'!D191</f>
        <v>0</v>
      </c>
      <c r="K67" s="204">
        <f>'Data Input'!C191</f>
        <v>0</v>
      </c>
      <c r="L67" s="282">
        <f>IF(ISNA(VLOOKUP(K67,'Static Data and Feed sheet'!$X$6:$Z$92,3,)),0,(VLOOKUP(K67,'Static Data and Feed sheet'!$X$6:$Z$92,3,)))</f>
        <v>0</v>
      </c>
      <c r="M67" s="216">
        <f t="shared" si="11"/>
        <v>0</v>
      </c>
      <c r="N67" s="204"/>
      <c r="O67" s="204"/>
      <c r="P67" s="204"/>
      <c r="R67" s="200"/>
      <c r="S67" s="200"/>
      <c r="T67" s="200"/>
      <c r="U67" s="200"/>
      <c r="V67" s="200"/>
      <c r="W67" s="200"/>
    </row>
    <row r="68" spans="2:23" s="203" customFormat="1" ht="25.15" customHeight="1" x14ac:dyDescent="0.25">
      <c r="B68" s="202"/>
      <c r="C68" s="202"/>
      <c r="D68" s="202"/>
      <c r="E68" s="202"/>
      <c r="F68" s="202"/>
      <c r="G68" s="202"/>
      <c r="H68" s="202"/>
      <c r="J68" s="204"/>
      <c r="K68" s="204"/>
      <c r="L68" s="204"/>
      <c r="M68" s="204"/>
      <c r="N68" s="204"/>
      <c r="O68" s="204"/>
      <c r="P68" s="204"/>
      <c r="R68" s="200"/>
      <c r="S68" s="200"/>
      <c r="T68" s="200"/>
      <c r="U68" s="200"/>
      <c r="V68" s="200"/>
      <c r="W68" s="200"/>
    </row>
    <row r="69" spans="2:23" s="203" customFormat="1" ht="25.15" customHeight="1" thickBot="1" x14ac:dyDescent="0.3">
      <c r="B69" s="201" t="s">
        <v>220</v>
      </c>
      <c r="C69" s="202"/>
      <c r="D69" s="202"/>
      <c r="E69" s="202"/>
      <c r="F69" s="202"/>
      <c r="G69" s="202"/>
      <c r="H69" s="202"/>
      <c r="J69" s="198" t="s">
        <v>220</v>
      </c>
      <c r="K69" s="204"/>
      <c r="L69" s="204"/>
      <c r="M69" s="204"/>
      <c r="N69" s="204"/>
      <c r="O69" s="204"/>
      <c r="P69" s="204"/>
      <c r="R69" s="200"/>
      <c r="S69" s="200"/>
      <c r="T69" s="200"/>
      <c r="U69" s="200"/>
      <c r="V69" s="200"/>
      <c r="W69" s="200"/>
    </row>
    <row r="70" spans="2:23" s="203" customFormat="1" ht="25.15" customHeight="1" x14ac:dyDescent="0.25">
      <c r="B70" s="233" t="s">
        <v>192</v>
      </c>
      <c r="C70" s="233" t="s">
        <v>0</v>
      </c>
      <c r="D70" s="233" t="s">
        <v>193</v>
      </c>
      <c r="E70" s="280" t="s">
        <v>336</v>
      </c>
      <c r="F70" s="202"/>
      <c r="G70" s="202"/>
      <c r="H70" s="202"/>
      <c r="J70" s="283" t="s">
        <v>192</v>
      </c>
      <c r="K70" s="283" t="s">
        <v>0</v>
      </c>
      <c r="L70" s="283" t="s">
        <v>193</v>
      </c>
      <c r="M70" s="280" t="s">
        <v>336</v>
      </c>
      <c r="N70" s="204"/>
      <c r="O70" s="204"/>
      <c r="P70" s="204"/>
      <c r="R70" s="200"/>
      <c r="S70" s="200"/>
      <c r="T70" s="200"/>
      <c r="U70" s="200"/>
      <c r="V70" s="200"/>
      <c r="W70" s="200"/>
    </row>
    <row r="71" spans="2:23" s="203" customFormat="1" ht="25.15" customHeight="1" x14ac:dyDescent="0.25">
      <c r="B71" s="202">
        <f>'Data Input'!L115</f>
        <v>0</v>
      </c>
      <c r="C71" s="214" t="str">
        <f>'Data Input'!C115</f>
        <v>Water (supply and waste treatment)</v>
      </c>
      <c r="D71" s="215">
        <f>IF(ISNA(VLOOKUP(C71,'Static Data and Feed sheet'!$AA$6:$AC$9,3,)),0,(VLOOKUP(C71,'Static Data and Feed sheet'!$AA$6:$AC$9,3,)))</f>
        <v>0.38019999999999998</v>
      </c>
      <c r="E71" s="216">
        <f>B71*D71/1000</f>
        <v>0</v>
      </c>
      <c r="F71" s="202"/>
      <c r="G71" s="202"/>
      <c r="H71" s="202"/>
      <c r="J71" s="204">
        <f>'Data Input'!L198</f>
        <v>0</v>
      </c>
      <c r="K71" s="219" t="str">
        <f>'Data Input'!C198</f>
        <v>Water (supply and waste treatment)</v>
      </c>
      <c r="L71" s="220">
        <f>IF(ISNA(VLOOKUP(K71,'Static Data and Feed sheet'!$AA$6:$AC$9,3,)),0,(VLOOKUP(K71,'Static Data and Feed sheet'!$AA$6:$AC$9,3,)))</f>
        <v>0.38019999999999998</v>
      </c>
      <c r="M71" s="216">
        <f>J71*L71/1000</f>
        <v>0</v>
      </c>
      <c r="N71" s="204"/>
      <c r="O71" s="204"/>
      <c r="P71" s="204"/>
      <c r="R71" s="200"/>
      <c r="S71" s="200"/>
      <c r="T71" s="200"/>
      <c r="U71" s="200"/>
      <c r="V71" s="200"/>
      <c r="W71" s="200"/>
    </row>
    <row r="72" spans="2:23" s="203" customFormat="1" ht="25.15" customHeight="1" x14ac:dyDescent="0.25">
      <c r="B72" s="202">
        <f>'Data Input'!L116</f>
        <v>0</v>
      </c>
      <c r="C72" s="214" t="str">
        <f>'Data Input'!C116</f>
        <v>Waste (Landfill)</v>
      </c>
      <c r="D72" s="215">
        <f>IF(ISNA(VLOOKUP(C72,'Static Data and Feed sheet'!$AA$6:$AC$9,3,)),0,(VLOOKUP(C72,'Static Data and Feed sheet'!$AA$6:$AC$9,3,)))</f>
        <v>467.04599999999999</v>
      </c>
      <c r="E72" s="216">
        <f>B72*D72/1000</f>
        <v>0</v>
      </c>
      <c r="F72" s="202"/>
      <c r="G72" s="202"/>
      <c r="H72" s="202"/>
      <c r="J72" s="204">
        <f>'Data Input'!L199</f>
        <v>0</v>
      </c>
      <c r="K72" s="219" t="str">
        <f>'Data Input'!C199</f>
        <v>Waste (Landfill)</v>
      </c>
      <c r="L72" s="220">
        <f>IF(ISNA(VLOOKUP(K72,'Static Data and Feed sheet'!$AA$6:$AC$9,3,)),0,(VLOOKUP(K72,'Static Data and Feed sheet'!$AA$6:$AC$9,3,)))</f>
        <v>467.04599999999999</v>
      </c>
      <c r="M72" s="216">
        <f>J72*L72/1000</f>
        <v>0</v>
      </c>
      <c r="N72" s="204"/>
      <c r="O72" s="204"/>
      <c r="P72" s="204"/>
      <c r="R72" s="200"/>
      <c r="S72" s="200"/>
      <c r="T72" s="200"/>
      <c r="U72" s="200"/>
      <c r="V72" s="200"/>
      <c r="W72" s="200"/>
    </row>
    <row r="73" spans="2:23" s="203" customFormat="1" ht="25.15" customHeight="1" x14ac:dyDescent="0.25">
      <c r="B73" s="202">
        <f>'Data Input'!L117</f>
        <v>0</v>
      </c>
      <c r="C73" s="214" t="str">
        <f>'Data Input'!C117</f>
        <v>WEEE</v>
      </c>
      <c r="D73" s="215">
        <f>IF(ISNA(VLOOKUP(C73,'Static Data and Feed sheet'!$AA$6:$AC$9,3,)),0,(VLOOKUP(C73,'Static Data and Feed sheet'!$AA$6:$AC$9,3,)))</f>
        <v>21.353999999999999</v>
      </c>
      <c r="E73" s="216">
        <f>B73*D73/1000</f>
        <v>0</v>
      </c>
      <c r="F73" s="202"/>
      <c r="G73" s="202"/>
      <c r="H73" s="202"/>
      <c r="J73" s="204">
        <f>'Data Input'!L200</f>
        <v>0</v>
      </c>
      <c r="K73" s="219" t="str">
        <f>'Data Input'!C200</f>
        <v>WEEE</v>
      </c>
      <c r="L73" s="220">
        <f>IF(ISNA(VLOOKUP(K73,'Static Data and Feed sheet'!$AA$6:$AC$9,3,)),0,(VLOOKUP(K73,'Static Data and Feed sheet'!$AA$6:$AC$9,3,)))</f>
        <v>21.353999999999999</v>
      </c>
      <c r="M73" s="216">
        <f>J73*L73/1000</f>
        <v>0</v>
      </c>
      <c r="N73" s="204"/>
      <c r="O73" s="204"/>
      <c r="P73" s="204"/>
      <c r="R73" s="200"/>
      <c r="S73" s="200"/>
      <c r="T73" s="200"/>
      <c r="U73" s="200"/>
      <c r="V73" s="200"/>
      <c r="W73" s="200"/>
    </row>
    <row r="74" spans="2:23" s="203" customFormat="1" ht="25.15" customHeight="1" x14ac:dyDescent="0.25">
      <c r="B74" s="202">
        <f>'Data Input'!L118</f>
        <v>0</v>
      </c>
      <c r="C74" s="214" t="str">
        <f>'Data Input'!C118</f>
        <v>Grey Fleet (miles)</v>
      </c>
      <c r="D74" s="215">
        <f>IF(ISNA(VLOOKUP(C74,'Static Data and Feed sheet'!$AA$6:$AC$9,3,)),0,(VLOOKUP(C74,'Static Data and Feed sheet'!$AA$6:$AC$9,3,)))</f>
        <v>0.28053</v>
      </c>
      <c r="E74" s="216">
        <f>B74*D74/1000</f>
        <v>0</v>
      </c>
      <c r="F74" s="202"/>
      <c r="G74" s="202"/>
      <c r="H74" s="202"/>
      <c r="J74" s="204">
        <f>'Data Input'!L201</f>
        <v>0</v>
      </c>
      <c r="K74" s="219" t="str">
        <f>'Data Input'!C201</f>
        <v>Grey Fleet (miles)</v>
      </c>
      <c r="L74" s="220">
        <f>IF(ISNA(VLOOKUP(K74,'Static Data and Feed sheet'!$AA$6:$AC$9,3,)),0,(VLOOKUP(K74,'Static Data and Feed sheet'!$AA$6:$AC$9,3,)))</f>
        <v>0.28053</v>
      </c>
      <c r="M74" s="216">
        <f>J74*L74/1000</f>
        <v>0</v>
      </c>
      <c r="N74" s="204"/>
      <c r="O74" s="204"/>
      <c r="P74" s="204"/>
      <c r="R74" s="200"/>
      <c r="S74" s="200"/>
      <c r="T74" s="200"/>
      <c r="U74" s="200"/>
      <c r="V74" s="200"/>
      <c r="W74" s="200"/>
    </row>
    <row r="75" spans="2:23" s="203" customFormat="1" ht="25.15" customHeight="1" x14ac:dyDescent="0.25">
      <c r="B75" s="202"/>
      <c r="C75" s="202"/>
      <c r="D75" s="202"/>
      <c r="E75" s="202"/>
      <c r="F75" s="202"/>
      <c r="G75" s="202"/>
      <c r="H75" s="202"/>
      <c r="J75" s="204"/>
      <c r="K75" s="204"/>
      <c r="L75" s="204"/>
      <c r="M75" s="204"/>
      <c r="N75" s="204"/>
      <c r="O75" s="204"/>
      <c r="P75" s="204"/>
      <c r="R75" s="200"/>
      <c r="S75" s="200"/>
      <c r="T75" s="200"/>
      <c r="U75" s="200"/>
      <c r="V75" s="200"/>
      <c r="W75" s="200"/>
    </row>
    <row r="76" spans="2:23" x14ac:dyDescent="0.25">
      <c r="F76" s="284"/>
    </row>
    <row r="77" spans="2:23" x14ac:dyDescent="0.25">
      <c r="F77" s="284"/>
    </row>
    <row r="78" spans="2:23" x14ac:dyDescent="0.25">
      <c r="F78" s="284"/>
    </row>
    <row r="79" spans="2:23" x14ac:dyDescent="0.25">
      <c r="F79" s="284"/>
    </row>
    <row r="80" spans="2:23" x14ac:dyDescent="0.25">
      <c r="F80" s="284"/>
    </row>
    <row r="81" spans="6:6" x14ac:dyDescent="0.25">
      <c r="F81" s="284"/>
    </row>
    <row r="82" spans="6:6" x14ac:dyDescent="0.25">
      <c r="F82" s="284"/>
    </row>
    <row r="83" spans="6:6" x14ac:dyDescent="0.25">
      <c r="F83" s="284"/>
    </row>
  </sheetData>
  <phoneticPr fontId="10" type="noConversion"/>
  <pageMargins left="0.25" right="0.25" top="0.75" bottom="0.75" header="0.3" footer="0.3"/>
  <pageSetup paperSize="8" scale="33"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4E85D-44F6-44FC-AAE3-E1CD538CB402}">
  <sheetPr>
    <tabColor rgb="FF00B050"/>
    <pageSetUpPr fitToPage="1"/>
  </sheetPr>
  <dimension ref="A1:N54"/>
  <sheetViews>
    <sheetView showGridLines="0" showRowColHeaders="0" topLeftCell="A7" zoomScale="55" zoomScaleNormal="55" workbookViewId="0">
      <selection activeCell="C7" sqref="C7"/>
    </sheetView>
  </sheetViews>
  <sheetFormatPr defaultColWidth="8.85546875" defaultRowHeight="12.75" x14ac:dyDescent="0.2"/>
  <cols>
    <col min="1" max="1" width="2.7109375" style="320" customWidth="1"/>
    <col min="2" max="2" width="42.7109375" style="320" customWidth="1"/>
    <col min="3" max="3" width="31.28515625" style="320" customWidth="1"/>
    <col min="4" max="7" width="19.7109375" style="320" customWidth="1"/>
    <col min="8" max="8" width="8.85546875" style="320"/>
    <col min="9" max="10" width="42.7109375" style="320" customWidth="1"/>
    <col min="11" max="13" width="19.7109375" style="320" customWidth="1"/>
    <col min="14" max="16384" width="8.85546875" style="320"/>
  </cols>
  <sheetData>
    <row r="1" spans="1:13" s="312" customFormat="1" ht="26.45" customHeight="1" x14ac:dyDescent="0.25">
      <c r="A1" s="401"/>
      <c r="B1" s="526" t="str">
        <f>IF(C3=0,"",C3)</f>
        <v/>
      </c>
      <c r="C1" s="527"/>
      <c r="D1" s="525" t="s">
        <v>236</v>
      </c>
      <c r="E1" s="525"/>
      <c r="F1" s="523" t="str">
        <f>"Academic year"&amp;" "&amp;""&amp;$C$5</f>
        <v>Academic year 0</v>
      </c>
      <c r="G1" s="524"/>
      <c r="I1" s="540" t="s">
        <v>382</v>
      </c>
      <c r="J1" s="541"/>
      <c r="K1" s="541"/>
      <c r="L1" s="541"/>
      <c r="M1" s="542"/>
    </row>
    <row r="2" spans="1:13" s="315" customFormat="1" ht="25.15" customHeight="1" x14ac:dyDescent="0.25">
      <c r="A2" s="402"/>
      <c r="B2" s="453" t="s">
        <v>378</v>
      </c>
      <c r="C2" s="365">
        <f>'Data Input'!C37</f>
        <v>0</v>
      </c>
      <c r="D2" s="313"/>
      <c r="E2" s="314"/>
      <c r="F2" s="534" t="s">
        <v>359</v>
      </c>
      <c r="G2" s="535"/>
      <c r="I2" s="423"/>
      <c r="J2" s="424"/>
      <c r="K2" s="424"/>
      <c r="L2" s="424"/>
      <c r="M2" s="425"/>
    </row>
    <row r="3" spans="1:13" s="315" customFormat="1" ht="25.15" customHeight="1" x14ac:dyDescent="0.25">
      <c r="A3" s="402"/>
      <c r="B3" s="404" t="s">
        <v>7</v>
      </c>
      <c r="C3" s="365" t="str">
        <f>IF('Data Input'!C5=0,"",'Data Input'!C5)</f>
        <v/>
      </c>
      <c r="D3" s="313"/>
      <c r="E3" s="314"/>
      <c r="F3" s="536"/>
      <c r="G3" s="537"/>
      <c r="I3" s="423"/>
      <c r="J3" s="424"/>
      <c r="K3" s="424"/>
      <c r="L3" s="424"/>
      <c r="M3" s="425"/>
    </row>
    <row r="4" spans="1:13" s="315" customFormat="1" ht="25.15" customHeight="1" x14ac:dyDescent="0.25">
      <c r="A4" s="402"/>
      <c r="B4" s="404" t="s">
        <v>8</v>
      </c>
      <c r="C4" s="365" t="str">
        <f>IF('Data Input'!C8=0,"",'Data Input'!C8)</f>
        <v/>
      </c>
      <c r="D4" s="313"/>
      <c r="E4" s="314"/>
      <c r="F4" s="536"/>
      <c r="G4" s="537"/>
      <c r="I4" s="423"/>
      <c r="J4" s="424"/>
      <c r="K4" s="424"/>
      <c r="L4" s="424"/>
      <c r="M4" s="425"/>
    </row>
    <row r="5" spans="1:13" s="315" customFormat="1" ht="25.15" customHeight="1" x14ac:dyDescent="0.25">
      <c r="A5" s="402"/>
      <c r="B5" s="404" t="s">
        <v>38</v>
      </c>
      <c r="C5" s="365">
        <f>'Data Input'!C40</f>
        <v>0</v>
      </c>
      <c r="D5" s="313"/>
      <c r="E5" s="314"/>
      <c r="F5" s="536"/>
      <c r="G5" s="537"/>
      <c r="I5" s="423"/>
      <c r="J5" s="424"/>
      <c r="K5" s="424"/>
      <c r="L5" s="424"/>
      <c r="M5" s="425"/>
    </row>
    <row r="6" spans="1:13" s="315" customFormat="1" ht="25.15" customHeight="1" x14ac:dyDescent="0.25">
      <c r="A6" s="402"/>
      <c r="B6" s="404" t="s">
        <v>102</v>
      </c>
      <c r="C6" s="365" t="str">
        <f>IF('Data Input'!C11=0,"",'Data Input'!C11)</f>
        <v/>
      </c>
      <c r="D6" s="313"/>
      <c r="E6" s="314"/>
      <c r="F6" s="538"/>
      <c r="G6" s="539"/>
      <c r="I6" s="423"/>
      <c r="J6" s="424"/>
      <c r="K6" s="424"/>
      <c r="L6" s="424"/>
      <c r="M6" s="425"/>
    </row>
    <row r="7" spans="1:13" s="315" customFormat="1" ht="25.15" customHeight="1" x14ac:dyDescent="0.25">
      <c r="A7" s="402"/>
      <c r="B7" s="404" t="s">
        <v>9</v>
      </c>
      <c r="C7" s="316" t="s">
        <v>105</v>
      </c>
      <c r="D7" s="521" t="str">
        <f>IF(ISNA(VLOOKUP($C$6,'Static Data and Feed sheet'!$P$6:$Q$9,2,)),"",(VLOOKUP($C$6,'Static Data and Feed sheet'!$P$6:$Q$9,2,)))</f>
        <v/>
      </c>
      <c r="E7" s="521"/>
      <c r="F7" s="521"/>
      <c r="G7" s="522"/>
      <c r="I7" s="423"/>
      <c r="J7" s="424"/>
      <c r="K7" s="424"/>
      <c r="L7" s="424"/>
      <c r="M7" s="425"/>
    </row>
    <row r="8" spans="1:13" s="315" customFormat="1" ht="25.15" customHeight="1" x14ac:dyDescent="0.25">
      <c r="A8" s="402"/>
      <c r="B8" s="404" t="s">
        <v>10</v>
      </c>
      <c r="C8" s="532" t="s">
        <v>11</v>
      </c>
      <c r="D8" s="532"/>
      <c r="E8" s="532"/>
      <c r="F8" s="532"/>
      <c r="G8" s="533"/>
      <c r="I8" s="423"/>
      <c r="J8" s="424"/>
      <c r="K8" s="424"/>
      <c r="L8" s="424"/>
      <c r="M8" s="425"/>
    </row>
    <row r="9" spans="1:13" s="315" customFormat="1" ht="25.15" customHeight="1" x14ac:dyDescent="0.25">
      <c r="A9" s="402"/>
      <c r="B9" s="404" t="s">
        <v>12</v>
      </c>
      <c r="C9" s="530" t="str">
        <f>B25&amp;","&amp;" "&amp;B26&amp;","&amp;" "&amp;B27&amp;","&amp;" "&amp;B28&amp;","&amp;" "&amp;B29</f>
        <v xml:space="preserve">, , , , </v>
      </c>
      <c r="D9" s="530"/>
      <c r="E9" s="530"/>
      <c r="F9" s="530"/>
      <c r="G9" s="531"/>
      <c r="I9" s="423"/>
      <c r="J9" s="424"/>
      <c r="K9" s="424"/>
      <c r="L9" s="424"/>
      <c r="M9" s="425"/>
    </row>
    <row r="10" spans="1:13" s="315" customFormat="1" ht="25.15" customHeight="1" x14ac:dyDescent="0.25">
      <c r="A10" s="402"/>
      <c r="B10" s="404" t="s">
        <v>13</v>
      </c>
      <c r="C10" s="530" t="str">
        <f>B21&amp;","&amp;" "&amp;B35</f>
        <v xml:space="preserve">Location Based Power, </v>
      </c>
      <c r="D10" s="530"/>
      <c r="E10" s="313"/>
      <c r="F10" s="313"/>
      <c r="G10" s="405"/>
      <c r="I10" s="423"/>
      <c r="J10" s="424"/>
      <c r="K10" s="424"/>
      <c r="L10" s="424"/>
      <c r="M10" s="425"/>
    </row>
    <row r="11" spans="1:13" s="315" customFormat="1" ht="25.15" customHeight="1" x14ac:dyDescent="0.25">
      <c r="A11" s="402"/>
      <c r="B11" s="404" t="s">
        <v>233</v>
      </c>
      <c r="C11" s="366" t="s">
        <v>234</v>
      </c>
      <c r="D11" s="313"/>
      <c r="E11" s="313"/>
      <c r="F11" s="313"/>
      <c r="G11" s="405"/>
      <c r="I11" s="423"/>
      <c r="J11" s="424"/>
      <c r="K11" s="424"/>
      <c r="L11" s="424"/>
      <c r="M11" s="425"/>
    </row>
    <row r="12" spans="1:13" ht="32.450000000000003" customHeight="1" x14ac:dyDescent="0.2">
      <c r="A12" s="337"/>
      <c r="B12" s="406" t="s">
        <v>351</v>
      </c>
      <c r="C12" s="317" t="s">
        <v>318</v>
      </c>
      <c r="D12" s="364" t="s">
        <v>192</v>
      </c>
      <c r="E12" s="318" t="s">
        <v>1</v>
      </c>
      <c r="F12" s="319" t="s">
        <v>346</v>
      </c>
      <c r="G12" s="407" t="s">
        <v>349</v>
      </c>
      <c r="I12" s="406" t="s">
        <v>317</v>
      </c>
      <c r="J12" s="321" t="s">
        <v>318</v>
      </c>
      <c r="K12" s="363" t="s">
        <v>192</v>
      </c>
      <c r="L12" s="322" t="s">
        <v>1</v>
      </c>
      <c r="M12" s="426" t="s">
        <v>346</v>
      </c>
    </row>
    <row r="13" spans="1:13" ht="19.899999999999999" customHeight="1" x14ac:dyDescent="0.2">
      <c r="A13" s="337"/>
      <c r="B13" s="408" t="s">
        <v>224</v>
      </c>
      <c r="C13" s="173" t="str">
        <f>IF(D13=0,"",'Model Engine'!T27)</f>
        <v/>
      </c>
      <c r="D13" s="174">
        <f>'Model Engine'!U27</f>
        <v>0</v>
      </c>
      <c r="E13" s="175" t="str">
        <f>IF(D13=0,"",'Model Engine'!V27)</f>
        <v/>
      </c>
      <c r="F13" s="176">
        <f>'Model Engine'!W27</f>
        <v>0</v>
      </c>
      <c r="G13" s="409" t="str">
        <f>IFERROR((F13-M13)/M13,"")</f>
        <v/>
      </c>
      <c r="I13" s="427" t="s">
        <v>224</v>
      </c>
      <c r="J13" s="177" t="str">
        <f>IF(K13=0,"",'Model Engine'!T4)</f>
        <v/>
      </c>
      <c r="K13" s="178">
        <f>'Model Engine'!U4</f>
        <v>0</v>
      </c>
      <c r="L13" s="179" t="str">
        <f>IF(K13=0,"",'Model Engine'!V4)</f>
        <v/>
      </c>
      <c r="M13" s="428">
        <f>'Model Engine'!W4</f>
        <v>0</v>
      </c>
    </row>
    <row r="14" spans="1:13" ht="19.899999999999999" customHeight="1" x14ac:dyDescent="0.2">
      <c r="A14" s="337"/>
      <c r="B14" s="408"/>
      <c r="C14" s="173" t="str">
        <f>IF(D14=0,"",'Model Engine'!T28)</f>
        <v/>
      </c>
      <c r="D14" s="174">
        <f>'Model Engine'!U28</f>
        <v>0</v>
      </c>
      <c r="E14" s="175" t="str">
        <f>IF(D14=0,"",'Model Engine'!V28)</f>
        <v/>
      </c>
      <c r="F14" s="176">
        <f>'Model Engine'!W28</f>
        <v>0</v>
      </c>
      <c r="G14" s="409" t="str">
        <f t="shared" ref="G14:G19" si="0">IFERROR((F14-M14)/M14,"")</f>
        <v/>
      </c>
      <c r="I14" s="427"/>
      <c r="J14" s="177" t="str">
        <f>IF(K14=0,"",'Model Engine'!T5)</f>
        <v/>
      </c>
      <c r="K14" s="178">
        <f>'Model Engine'!U5</f>
        <v>0</v>
      </c>
      <c r="L14" s="179" t="str">
        <f>IF(K14=0,"",'Model Engine'!V5)</f>
        <v/>
      </c>
      <c r="M14" s="428">
        <f>'Model Engine'!W5</f>
        <v>0</v>
      </c>
    </row>
    <row r="15" spans="1:13" ht="19.899999999999999" customHeight="1" x14ac:dyDescent="0.2">
      <c r="A15" s="337"/>
      <c r="B15" s="408" t="s">
        <v>201</v>
      </c>
      <c r="C15" s="173" t="str">
        <f>IF(D15=0,"",'Model Engine'!T29)</f>
        <v/>
      </c>
      <c r="D15" s="174">
        <f>'Model Engine'!U29</f>
        <v>0</v>
      </c>
      <c r="E15" s="175" t="str">
        <f>IF(D15=0,"",'Model Engine'!V29)</f>
        <v/>
      </c>
      <c r="F15" s="176">
        <f>'Model Engine'!W29</f>
        <v>0</v>
      </c>
      <c r="G15" s="409" t="str">
        <f t="shared" si="0"/>
        <v/>
      </c>
      <c r="I15" s="427" t="s">
        <v>201</v>
      </c>
      <c r="J15" s="177" t="str">
        <f>IF(K15=0,"",'Model Engine'!T6)</f>
        <v/>
      </c>
      <c r="K15" s="178">
        <f>'Model Engine'!U6</f>
        <v>0</v>
      </c>
      <c r="L15" s="179" t="str">
        <f>IF(K15=0,"",'Model Engine'!V6)</f>
        <v/>
      </c>
      <c r="M15" s="428">
        <f>'Model Engine'!W6</f>
        <v>0</v>
      </c>
    </row>
    <row r="16" spans="1:13" ht="19.899999999999999" customHeight="1" x14ac:dyDescent="0.2">
      <c r="A16" s="337"/>
      <c r="B16" s="408"/>
      <c r="C16" s="173" t="str">
        <f>IF(D16=0,"",'Model Engine'!T30)</f>
        <v/>
      </c>
      <c r="D16" s="174">
        <f>'Model Engine'!U30</f>
        <v>0</v>
      </c>
      <c r="E16" s="175" t="str">
        <f>IF(D16=0,"",'Model Engine'!V30)</f>
        <v/>
      </c>
      <c r="F16" s="176">
        <f>'Model Engine'!W30</f>
        <v>0</v>
      </c>
      <c r="G16" s="409" t="str">
        <f t="shared" si="0"/>
        <v/>
      </c>
      <c r="I16" s="427"/>
      <c r="J16" s="177" t="str">
        <f>IF(K16=0,"",'Model Engine'!T7)</f>
        <v/>
      </c>
      <c r="K16" s="178">
        <f>'Model Engine'!U7</f>
        <v>0</v>
      </c>
      <c r="L16" s="179" t="str">
        <f>IF(K16=0,"",'Model Engine'!V7)</f>
        <v/>
      </c>
      <c r="M16" s="428">
        <f>'Model Engine'!W7</f>
        <v>0</v>
      </c>
    </row>
    <row r="17" spans="1:14" ht="19.899999999999999" customHeight="1" x14ac:dyDescent="0.2">
      <c r="A17" s="337"/>
      <c r="B17" s="408"/>
      <c r="C17" s="173" t="str">
        <f>IF(D17=0,"",'Model Engine'!T31)</f>
        <v/>
      </c>
      <c r="D17" s="174">
        <f>'Model Engine'!U31</f>
        <v>0</v>
      </c>
      <c r="E17" s="175" t="str">
        <f>IF(D17=0,"",'Model Engine'!V31)</f>
        <v/>
      </c>
      <c r="F17" s="176">
        <f>'Model Engine'!W31</f>
        <v>0</v>
      </c>
      <c r="G17" s="409" t="str">
        <f t="shared" si="0"/>
        <v/>
      </c>
      <c r="I17" s="427"/>
      <c r="J17" s="177" t="str">
        <f>IF(K17=0,"",'Model Engine'!T8)</f>
        <v/>
      </c>
      <c r="K17" s="178">
        <f>'Model Engine'!U8</f>
        <v>0</v>
      </c>
      <c r="L17" s="179" t="str">
        <f>IF(K17=0,"",'Model Engine'!V8)</f>
        <v/>
      </c>
      <c r="M17" s="428">
        <f>'Model Engine'!W8</f>
        <v>0</v>
      </c>
    </row>
    <row r="18" spans="1:14" ht="19.899999999999999" customHeight="1" x14ac:dyDescent="0.2">
      <c r="A18" s="337"/>
      <c r="B18" s="408" t="s">
        <v>320</v>
      </c>
      <c r="C18" s="173" t="str">
        <f>IF(D18=0,"",'Model Engine'!T32)</f>
        <v/>
      </c>
      <c r="D18" s="174">
        <f>'Model Engine'!U32</f>
        <v>0</v>
      </c>
      <c r="E18" s="175" t="str">
        <f>IF(D18=0,"",'Model Engine'!V32)</f>
        <v/>
      </c>
      <c r="F18" s="176">
        <f>'Model Engine'!W32</f>
        <v>0</v>
      </c>
      <c r="G18" s="409" t="str">
        <f t="shared" si="0"/>
        <v/>
      </c>
      <c r="I18" s="427" t="s">
        <v>320</v>
      </c>
      <c r="J18" s="177" t="str">
        <f>IF(K18=0,"",'Model Engine'!T9)</f>
        <v/>
      </c>
      <c r="K18" s="178">
        <f>'Model Engine'!U9</f>
        <v>0</v>
      </c>
      <c r="L18" s="179" t="str">
        <f>IF(K18=0,"",'Model Engine'!V9)</f>
        <v/>
      </c>
      <c r="M18" s="428">
        <f>'Model Engine'!W9</f>
        <v>0</v>
      </c>
    </row>
    <row r="19" spans="1:14" ht="19.899999999999999" customHeight="1" x14ac:dyDescent="0.2">
      <c r="A19" s="337"/>
      <c r="B19" s="528" t="s">
        <v>355</v>
      </c>
      <c r="C19" s="529"/>
      <c r="D19" s="327"/>
      <c r="E19" s="328"/>
      <c r="F19" s="180">
        <f>SUM(F13:F18)</f>
        <v>0</v>
      </c>
      <c r="G19" s="410" t="str">
        <f t="shared" si="0"/>
        <v/>
      </c>
      <c r="I19" s="528" t="s">
        <v>353</v>
      </c>
      <c r="J19" s="529"/>
      <c r="K19" s="327"/>
      <c r="L19" s="328"/>
      <c r="M19" s="429">
        <f>SUM(M13:M18)</f>
        <v>0</v>
      </c>
    </row>
    <row r="20" spans="1:14" ht="19.899999999999999" customHeight="1" x14ac:dyDescent="0.2">
      <c r="A20" s="337"/>
      <c r="B20" s="411" t="s">
        <v>352</v>
      </c>
      <c r="C20" s="329"/>
      <c r="D20" s="327"/>
      <c r="E20" s="327"/>
      <c r="F20" s="327"/>
      <c r="G20" s="412"/>
      <c r="I20" s="411" t="s">
        <v>344</v>
      </c>
      <c r="J20" s="329"/>
      <c r="K20" s="327"/>
      <c r="L20" s="328"/>
      <c r="M20" s="430"/>
    </row>
    <row r="21" spans="1:14" ht="19.899999999999999" customHeight="1" x14ac:dyDescent="0.2">
      <c r="A21" s="337"/>
      <c r="B21" s="413" t="str">
        <f>'Model Engine'!S33</f>
        <v>Location Based Power</v>
      </c>
      <c r="C21" s="173" t="str">
        <f>IF(D21=0,"",'Model Engine'!T33)</f>
        <v/>
      </c>
      <c r="D21" s="174">
        <f>'Model Engine'!U33</f>
        <v>0</v>
      </c>
      <c r="E21" s="181" t="str">
        <f>'Model Engine'!V33</f>
        <v>kWh</v>
      </c>
      <c r="F21" s="174">
        <f>'Model Engine'!W33</f>
        <v>0</v>
      </c>
      <c r="G21" s="409" t="str">
        <f>IFERROR((F21-M21)/M21,"")</f>
        <v/>
      </c>
      <c r="I21" s="431" t="str">
        <f>'Model Engine'!S10</f>
        <v>Location Based Power</v>
      </c>
      <c r="J21" s="177" t="str">
        <f>IF(K21=0,"",'Model Engine'!T10)</f>
        <v/>
      </c>
      <c r="K21" s="178">
        <f>'Model Engine'!U10</f>
        <v>0</v>
      </c>
      <c r="L21" s="179" t="str">
        <f>'Model Engine'!V10</f>
        <v>kWh</v>
      </c>
      <c r="M21" s="428">
        <f>'Model Engine'!W10</f>
        <v>0</v>
      </c>
    </row>
    <row r="22" spans="1:14" ht="19.899999999999999" customHeight="1" x14ac:dyDescent="0.2">
      <c r="A22" s="337"/>
      <c r="B22" s="413" t="str">
        <f>'Model Engine'!S35</f>
        <v>Self Generated Rewnewable Power</v>
      </c>
      <c r="C22" s="173" t="str">
        <f>IF(D22=0,"",'Model Engine'!T35)</f>
        <v/>
      </c>
      <c r="D22" s="174">
        <f>'Model Engine'!U35</f>
        <v>0</v>
      </c>
      <c r="E22" s="181" t="str">
        <f>'Model Engine'!V35</f>
        <v>kWh</v>
      </c>
      <c r="F22" s="182">
        <f>-'Model Engine'!W35</f>
        <v>0</v>
      </c>
      <c r="G22" s="409" t="str">
        <f>IFERROR((F22-M22)/M22,"")</f>
        <v/>
      </c>
      <c r="I22" s="431" t="str">
        <f>'Model Engine'!S12</f>
        <v>Self Generated Rewnewable Power</v>
      </c>
      <c r="J22" s="177" t="str">
        <f>IF(K22=0,"",'Model Engine'!T12)</f>
        <v/>
      </c>
      <c r="K22" s="178">
        <f>'Model Engine'!U12</f>
        <v>0</v>
      </c>
      <c r="L22" s="179" t="str">
        <f>'Model Engine'!V12</f>
        <v>kWh</v>
      </c>
      <c r="M22" s="432">
        <f>-'Model Engine'!W12</f>
        <v>0</v>
      </c>
    </row>
    <row r="23" spans="1:14" ht="19.899999999999999" customHeight="1" x14ac:dyDescent="0.2">
      <c r="A23" s="337"/>
      <c r="B23" s="528" t="s">
        <v>354</v>
      </c>
      <c r="C23" s="529"/>
      <c r="D23" s="327"/>
      <c r="E23" s="330"/>
      <c r="F23" s="183">
        <f>SUM(F21:F22)</f>
        <v>0</v>
      </c>
      <c r="G23" s="410" t="str">
        <f>IFERROR((F23-M23)/M23,"")</f>
        <v/>
      </c>
      <c r="I23" s="528" t="s">
        <v>354</v>
      </c>
      <c r="J23" s="529"/>
      <c r="K23" s="327"/>
      <c r="L23" s="331"/>
      <c r="M23" s="433">
        <f>SUM(M21:M22)</f>
        <v>0</v>
      </c>
      <c r="N23" s="184" t="str">
        <f>IFERROR((M23-T23)/T23,"")</f>
        <v/>
      </c>
    </row>
    <row r="24" spans="1:14" ht="19.899999999999999" customHeight="1" x14ac:dyDescent="0.2">
      <c r="A24" s="337"/>
      <c r="B24" s="411" t="s">
        <v>379</v>
      </c>
      <c r="C24" s="329"/>
      <c r="D24" s="327"/>
      <c r="E24" s="327"/>
      <c r="F24" s="327"/>
      <c r="G24" s="412"/>
      <c r="I24" s="411" t="s">
        <v>345</v>
      </c>
      <c r="J24" s="329"/>
      <c r="K24" s="327"/>
      <c r="L24" s="328"/>
      <c r="M24" s="430"/>
    </row>
    <row r="25" spans="1:14" ht="19.899999999999999" customHeight="1" x14ac:dyDescent="0.2">
      <c r="A25" s="337"/>
      <c r="B25" s="413" t="str">
        <f>IF(D25=0,"",'Model Engine'!S36)</f>
        <v/>
      </c>
      <c r="C25" s="173" t="str" cm="1">
        <f t="array" ref="C25">IF(B25={""},"",'Model Engine'!T36)</f>
        <v/>
      </c>
      <c r="D25" s="174">
        <f>'Model Engine'!U36</f>
        <v>0</v>
      </c>
      <c r="E25" s="175" t="str">
        <f>IF(D25=0,"",'Model Engine'!V36)</f>
        <v/>
      </c>
      <c r="F25" s="174">
        <f>'Model Engine'!W36</f>
        <v>0</v>
      </c>
      <c r="G25" s="409" t="str">
        <f>IFERROR((F25-M25)/M25,"")</f>
        <v/>
      </c>
      <c r="I25" s="431" t="str">
        <f>IF(K25=0,"",'Model Engine'!S13)</f>
        <v/>
      </c>
      <c r="J25" s="177" t="str" cm="1">
        <f t="array" ref="J25">IF(I25={""},"",'Model Engine'!T13)</f>
        <v/>
      </c>
      <c r="K25" s="178">
        <f>'Model Engine'!U13</f>
        <v>0</v>
      </c>
      <c r="L25" s="179" t="str">
        <f>IF(K25=0,"",'Model Engine'!V13)</f>
        <v/>
      </c>
      <c r="M25" s="428">
        <f>'Model Engine'!W13</f>
        <v>0</v>
      </c>
    </row>
    <row r="26" spans="1:14" ht="19.899999999999999" customHeight="1" x14ac:dyDescent="0.2">
      <c r="A26" s="337"/>
      <c r="B26" s="413" t="str">
        <f>IF(D26=0,"",'Model Engine'!S37)</f>
        <v/>
      </c>
      <c r="C26" s="173" t="str" cm="1">
        <f t="array" ref="C26">IF(B26={""},"",'Model Engine'!T37)</f>
        <v/>
      </c>
      <c r="D26" s="174">
        <f>'Model Engine'!U37</f>
        <v>0</v>
      </c>
      <c r="E26" s="175" t="str">
        <f>IF(D26=0,"",'Model Engine'!V37)</f>
        <v/>
      </c>
      <c r="F26" s="174">
        <f>'Model Engine'!W37</f>
        <v>0</v>
      </c>
      <c r="G26" s="409" t="str">
        <f t="shared" ref="G26:G38" si="1">IFERROR((F26-M26)/M26,"")</f>
        <v/>
      </c>
      <c r="I26" s="431" t="str">
        <f>IF(K26=0,"",'Model Engine'!S14)</f>
        <v/>
      </c>
      <c r="J26" s="177" t="str" cm="1">
        <f t="array" ref="J26">IF(I26={""},"",'Model Engine'!T14)</f>
        <v/>
      </c>
      <c r="K26" s="178">
        <f>'Model Engine'!U14</f>
        <v>0</v>
      </c>
      <c r="L26" s="179" t="str">
        <f>IF(K26=0,"",'Model Engine'!V14)</f>
        <v/>
      </c>
      <c r="M26" s="428">
        <f>'Model Engine'!W14</f>
        <v>0</v>
      </c>
    </row>
    <row r="27" spans="1:14" ht="19.899999999999999" customHeight="1" x14ac:dyDescent="0.2">
      <c r="A27" s="337"/>
      <c r="B27" s="413" t="str">
        <f>IF(D27=0,"",'Model Engine'!S38)</f>
        <v/>
      </c>
      <c r="C27" s="173" t="str" cm="1">
        <f t="array" ref="C27">IF(B27={""},"",'Model Engine'!T38)</f>
        <v/>
      </c>
      <c r="D27" s="174">
        <f>'Model Engine'!U38</f>
        <v>0</v>
      </c>
      <c r="E27" s="175" t="str">
        <f>IF(D27=0,"",'Model Engine'!V38)</f>
        <v/>
      </c>
      <c r="F27" s="174">
        <f>'Model Engine'!W38</f>
        <v>0</v>
      </c>
      <c r="G27" s="409" t="str">
        <f t="shared" si="1"/>
        <v/>
      </c>
      <c r="I27" s="431" t="str">
        <f>IF(K27=0,"",'Model Engine'!S15)</f>
        <v/>
      </c>
      <c r="J27" s="177" t="str" cm="1">
        <f t="array" ref="J27">IF(I27={""},"",'Model Engine'!T15)</f>
        <v/>
      </c>
      <c r="K27" s="178">
        <f>'Model Engine'!U15</f>
        <v>0</v>
      </c>
      <c r="L27" s="179" t="str">
        <f>IF(K27=0,"",'Model Engine'!V15)</f>
        <v/>
      </c>
      <c r="M27" s="428">
        <f>'Model Engine'!W15</f>
        <v>0</v>
      </c>
    </row>
    <row r="28" spans="1:14" ht="19.899999999999999" customHeight="1" x14ac:dyDescent="0.2">
      <c r="A28" s="337"/>
      <c r="B28" s="413" t="str">
        <f>IF(D28=0,"",'Model Engine'!S39)</f>
        <v/>
      </c>
      <c r="C28" s="173" t="str" cm="1">
        <f t="array" ref="C28">IF(B28={""},"",'Model Engine'!T39)</f>
        <v/>
      </c>
      <c r="D28" s="174">
        <f>'Model Engine'!U39</f>
        <v>0</v>
      </c>
      <c r="E28" s="175" t="str">
        <f>IF(D28=0,"",'Model Engine'!V39)</f>
        <v/>
      </c>
      <c r="F28" s="174">
        <f>'Model Engine'!W39</f>
        <v>0</v>
      </c>
      <c r="G28" s="409" t="str">
        <f t="shared" si="1"/>
        <v/>
      </c>
      <c r="I28" s="431" t="str">
        <f>IF(K28=0,"",'Model Engine'!S16)</f>
        <v/>
      </c>
      <c r="J28" s="177" t="str" cm="1">
        <f t="array" ref="J28">IF(I28={""},"",'Model Engine'!T16)</f>
        <v/>
      </c>
      <c r="K28" s="178">
        <f>'Model Engine'!U16</f>
        <v>0</v>
      </c>
      <c r="L28" s="179" t="str">
        <f>IF(K28=0,"",'Model Engine'!V16)</f>
        <v/>
      </c>
      <c r="M28" s="428">
        <f>'Model Engine'!W16</f>
        <v>0</v>
      </c>
    </row>
    <row r="29" spans="1:14" ht="19.899999999999999" customHeight="1" x14ac:dyDescent="0.2">
      <c r="A29" s="337"/>
      <c r="B29" s="413" t="str">
        <f>IF(D29=0,"",'Model Engine'!S42)</f>
        <v/>
      </c>
      <c r="C29" s="173" t="str" cm="1">
        <f t="array" ref="C29">IF(B29={""},"",'Model Engine'!T42)</f>
        <v/>
      </c>
      <c r="D29" s="174">
        <f>'Model Engine'!U42</f>
        <v>0</v>
      </c>
      <c r="E29" s="175" t="str">
        <f>IF(D29=0,"",'Model Engine'!V42)</f>
        <v/>
      </c>
      <c r="F29" s="174">
        <f>'Model Engine'!W42</f>
        <v>0</v>
      </c>
      <c r="G29" s="409" t="str">
        <f t="shared" si="1"/>
        <v/>
      </c>
      <c r="I29" s="431" t="str">
        <f>IF(K29=0,"",'Model Engine'!S19)</f>
        <v/>
      </c>
      <c r="J29" s="177" t="str" cm="1">
        <f t="array" ref="J29">IF(I29={""},"",'Model Engine'!T19)</f>
        <v/>
      </c>
      <c r="K29" s="178">
        <f>'Model Engine'!U19</f>
        <v>0</v>
      </c>
      <c r="L29" s="179" t="str">
        <f>IF(K29=0,"",'Model Engine'!V19)</f>
        <v/>
      </c>
      <c r="M29" s="428">
        <f>'Model Engine'!W19</f>
        <v>0</v>
      </c>
    </row>
    <row r="30" spans="1:14" ht="19.899999999999999" customHeight="1" x14ac:dyDescent="0.2">
      <c r="A30" s="337"/>
      <c r="B30" s="413" t="str">
        <f>IF(D30=0,"",'Model Engine'!S43)</f>
        <v/>
      </c>
      <c r="C30" s="173" t="str" cm="1">
        <f t="array" ref="C30">IF(B30={""},"",'Model Engine'!T43)</f>
        <v/>
      </c>
      <c r="D30" s="174">
        <f>'Model Engine'!U43</f>
        <v>0</v>
      </c>
      <c r="E30" s="175" t="str">
        <f>IF(D30=0,"",'Model Engine'!V43)</f>
        <v/>
      </c>
      <c r="F30" s="174">
        <f>'Model Engine'!W43</f>
        <v>0</v>
      </c>
      <c r="G30" s="409" t="str">
        <f t="shared" si="1"/>
        <v/>
      </c>
      <c r="I30" s="431" t="str">
        <f>IF(K30=0,"",'Model Engine'!S20)</f>
        <v/>
      </c>
      <c r="J30" s="177" t="str" cm="1">
        <f t="array" ref="J30">IF(I30={""},"",'Model Engine'!T20)</f>
        <v/>
      </c>
      <c r="K30" s="178">
        <f>'Model Engine'!U20</f>
        <v>0</v>
      </c>
      <c r="L30" s="179" t="str">
        <f>IF(K30=0,"",'Model Engine'!V20)</f>
        <v/>
      </c>
      <c r="M30" s="428">
        <f>'Model Engine'!W20</f>
        <v>0</v>
      </c>
    </row>
    <row r="31" spans="1:14" ht="19.899999999999999" customHeight="1" x14ac:dyDescent="0.2">
      <c r="A31" s="337"/>
      <c r="B31" s="413" t="str">
        <f>IF(D31=0,"",'Model Engine'!S44)</f>
        <v/>
      </c>
      <c r="C31" s="173" t="str" cm="1">
        <f t="array" ref="C31">IF(B31={""},"",'Model Engine'!T44)</f>
        <v/>
      </c>
      <c r="D31" s="174">
        <f>'Model Engine'!U44</f>
        <v>0</v>
      </c>
      <c r="E31" s="175" t="str">
        <f>IF(D31=0,"",'Model Engine'!V44)</f>
        <v/>
      </c>
      <c r="F31" s="174">
        <f>'Model Engine'!W44</f>
        <v>0</v>
      </c>
      <c r="G31" s="409" t="str">
        <f t="shared" si="1"/>
        <v/>
      </c>
      <c r="I31" s="431" t="str">
        <f>IF(K31=0,"",'Model Engine'!S21)</f>
        <v/>
      </c>
      <c r="J31" s="177" t="str" cm="1">
        <f t="array" ref="J31">IF(I31={""},"",'Model Engine'!T21)</f>
        <v/>
      </c>
      <c r="K31" s="178">
        <f>'Model Engine'!U21</f>
        <v>0</v>
      </c>
      <c r="L31" s="179" t="str">
        <f>IF(K31=0,"",'Model Engine'!V21)</f>
        <v/>
      </c>
      <c r="M31" s="428">
        <f>'Model Engine'!W21</f>
        <v>0</v>
      </c>
    </row>
    <row r="32" spans="1:14" ht="19.899999999999999" customHeight="1" x14ac:dyDescent="0.2">
      <c r="A32" s="337"/>
      <c r="B32" s="413" t="str">
        <f>IF(D32=0,"",'Model Engine'!S45)</f>
        <v/>
      </c>
      <c r="C32" s="173" t="str" cm="1">
        <f t="array" ref="C32">IF(B32={""},"",'Model Engine'!T45)</f>
        <v/>
      </c>
      <c r="D32" s="174">
        <f>'Model Engine'!U45</f>
        <v>0</v>
      </c>
      <c r="E32" s="175" t="str">
        <f>IF(D32=0,"",'Model Engine'!V45)</f>
        <v/>
      </c>
      <c r="F32" s="174">
        <f>'Model Engine'!W45</f>
        <v>0</v>
      </c>
      <c r="G32" s="409" t="str">
        <f t="shared" si="1"/>
        <v/>
      </c>
      <c r="I32" s="431" t="str">
        <f>IF(K32=0,"",'Model Engine'!S22)</f>
        <v/>
      </c>
      <c r="J32" s="177" t="str" cm="1">
        <f t="array" ref="J32">IF(I32={""},"",'Model Engine'!T22)</f>
        <v/>
      </c>
      <c r="K32" s="178">
        <f>'Model Engine'!U22</f>
        <v>0</v>
      </c>
      <c r="L32" s="179" t="str">
        <f>IF(K32=0,"",'Model Engine'!V22)</f>
        <v/>
      </c>
      <c r="M32" s="428">
        <f>'Model Engine'!W22</f>
        <v>0</v>
      </c>
    </row>
    <row r="33" spans="1:13" ht="19.899999999999999" customHeight="1" x14ac:dyDescent="0.2">
      <c r="A33" s="337"/>
      <c r="B33" s="543" t="s">
        <v>387</v>
      </c>
      <c r="C33" s="544"/>
      <c r="D33" s="332"/>
      <c r="E33" s="332"/>
      <c r="F33" s="185">
        <f>SUM(F25:F32)+F23+F19</f>
        <v>0</v>
      </c>
      <c r="G33" s="410" t="str">
        <f t="shared" si="1"/>
        <v/>
      </c>
      <c r="I33" s="543" t="s">
        <v>388</v>
      </c>
      <c r="J33" s="544"/>
      <c r="K33" s="332"/>
      <c r="L33" s="333"/>
      <c r="M33" s="434">
        <f>SUM(M25:M32)+M23+M19</f>
        <v>0</v>
      </c>
    </row>
    <row r="34" spans="1:13" ht="19.899999999999999" customHeight="1" x14ac:dyDescent="0.2">
      <c r="A34" s="337"/>
      <c r="B34" s="546" t="s">
        <v>5</v>
      </c>
      <c r="C34" s="547"/>
      <c r="D34" s="332"/>
      <c r="E34" s="332"/>
      <c r="F34" s="332"/>
      <c r="G34" s="414"/>
      <c r="I34" s="546" t="s">
        <v>350</v>
      </c>
      <c r="J34" s="547"/>
      <c r="K34" s="332"/>
      <c r="L34" s="333"/>
      <c r="M34" s="435"/>
    </row>
    <row r="35" spans="1:13" ht="19.899999999999999" customHeight="1" x14ac:dyDescent="0.2">
      <c r="A35" s="337"/>
      <c r="B35" s="415" t="str">
        <f>IF(D35=0,"",'Model Engine'!S34)</f>
        <v/>
      </c>
      <c r="C35" s="186" t="str">
        <f>IF(D35=0,"",'Model Engine'!T34)</f>
        <v/>
      </c>
      <c r="D35" s="187">
        <f>'Model Engine'!U34</f>
        <v>0</v>
      </c>
      <c r="E35" s="188" t="str">
        <f>IF(D35=0,"",'Model Engine'!V34)</f>
        <v/>
      </c>
      <c r="F35" s="189">
        <f>'Model Engine'!W34</f>
        <v>0</v>
      </c>
      <c r="G35" s="409" t="str">
        <f t="shared" si="1"/>
        <v/>
      </c>
      <c r="I35" s="436" t="str">
        <f>IF(K35=0,"",'Model Engine'!S11)</f>
        <v/>
      </c>
      <c r="J35" s="190" t="str">
        <f>IF(K35=0,"",'Model Engine'!T11)</f>
        <v/>
      </c>
      <c r="K35" s="191">
        <f>'Model Engine'!U11</f>
        <v>0</v>
      </c>
      <c r="L35" s="192" t="str">
        <f>IF(K35=0,"",'Model Engine'!V11)</f>
        <v/>
      </c>
      <c r="M35" s="437">
        <f>'Model Engine'!W11</f>
        <v>0</v>
      </c>
    </row>
    <row r="36" spans="1:13" ht="19.899999999999999" customHeight="1" x14ac:dyDescent="0.2">
      <c r="A36" s="337"/>
      <c r="B36" s="413" t="str">
        <f>IF(D36=0,"",'Model Engine'!S40)</f>
        <v/>
      </c>
      <c r="C36" s="173" t="str">
        <f>IF(D36=0,"",'Model Engine'!T40)</f>
        <v/>
      </c>
      <c r="D36" s="187">
        <f>'Model Engine'!U40</f>
        <v>0</v>
      </c>
      <c r="E36" s="188" t="str">
        <f>IF(D36=0,"",'Model Engine'!V40)</f>
        <v/>
      </c>
      <c r="F36" s="189">
        <f>-'Model Engine'!W40</f>
        <v>0</v>
      </c>
      <c r="G36" s="409" t="str">
        <f t="shared" si="1"/>
        <v/>
      </c>
      <c r="I36" s="431" t="str">
        <f>IF(K36=0,"",'Model Engine'!S17)</f>
        <v/>
      </c>
      <c r="J36" s="177" t="str">
        <f>IF(K36=0,"",'Model Engine'!T17)</f>
        <v/>
      </c>
      <c r="K36" s="191">
        <f>'Model Engine'!U17</f>
        <v>0</v>
      </c>
      <c r="L36" s="192" t="str">
        <f>IF(K36=0,"",'Model Engine'!V17)</f>
        <v/>
      </c>
      <c r="M36" s="437">
        <f>-'Model Engine'!W17</f>
        <v>0</v>
      </c>
    </row>
    <row r="37" spans="1:13" ht="19.899999999999999" customHeight="1" x14ac:dyDescent="0.2">
      <c r="A37" s="337"/>
      <c r="B37" s="413" t="str">
        <f>IF(D37=0,"",'Model Engine'!S41)</f>
        <v/>
      </c>
      <c r="C37" s="173" t="str">
        <f>IF(D37=0,"",'Model Engine'!T41)</f>
        <v/>
      </c>
      <c r="D37" s="187">
        <f>'Model Engine'!U41</f>
        <v>0</v>
      </c>
      <c r="E37" s="188" t="str">
        <f>IF(D37=0,"",'Model Engine'!V41)</f>
        <v/>
      </c>
      <c r="F37" s="189">
        <f>-'Model Engine'!W41</f>
        <v>0</v>
      </c>
      <c r="G37" s="409" t="str">
        <f t="shared" si="1"/>
        <v/>
      </c>
      <c r="I37" s="438" t="str">
        <f>IF(K37=0,"",'Model Engine'!S18)</f>
        <v/>
      </c>
      <c r="J37" s="177" t="str">
        <f>IF(K37=0,"",'Model Engine'!T18)</f>
        <v/>
      </c>
      <c r="K37" s="191">
        <f>'Model Engine'!U18</f>
        <v>0</v>
      </c>
      <c r="L37" s="192" t="str">
        <f>IF(K37=0,"",'Model Engine'!V18)</f>
        <v/>
      </c>
      <c r="M37" s="437">
        <f>-'Model Engine'!W18</f>
        <v>0</v>
      </c>
    </row>
    <row r="38" spans="1:13" ht="19.899999999999999" customHeight="1" x14ac:dyDescent="0.2">
      <c r="A38" s="337"/>
      <c r="B38" s="416"/>
      <c r="C38" s="323"/>
      <c r="D38" s="334"/>
      <c r="E38" s="324"/>
      <c r="F38" s="324"/>
      <c r="G38" s="409" t="str">
        <f t="shared" si="1"/>
        <v/>
      </c>
      <c r="I38" s="439"/>
      <c r="J38" s="325"/>
      <c r="K38" s="335"/>
      <c r="L38" s="326"/>
      <c r="M38" s="440"/>
    </row>
    <row r="39" spans="1:13" ht="19.899999999999999" customHeight="1" x14ac:dyDescent="0.2">
      <c r="A39" s="337"/>
      <c r="B39" s="548" t="s">
        <v>237</v>
      </c>
      <c r="C39" s="549"/>
      <c r="D39" s="336"/>
      <c r="E39" s="336"/>
      <c r="F39" s="193">
        <f>F33+F35</f>
        <v>0</v>
      </c>
      <c r="G39" s="410" t="str">
        <f>IFERROR((F39-M39)/M39,"")</f>
        <v/>
      </c>
      <c r="I39" s="548" t="s">
        <v>237</v>
      </c>
      <c r="J39" s="549"/>
      <c r="K39" s="336"/>
      <c r="L39" s="336"/>
      <c r="M39" s="441">
        <f>M33+M35+M36+M37+M38</f>
        <v>0</v>
      </c>
    </row>
    <row r="40" spans="1:13" ht="7.15" customHeight="1" x14ac:dyDescent="0.2">
      <c r="A40" s="337"/>
      <c r="B40" s="417"/>
      <c r="C40" s="338"/>
      <c r="D40" s="339"/>
      <c r="E40" s="339"/>
      <c r="F40" s="339"/>
      <c r="G40" s="418"/>
      <c r="I40" s="442"/>
      <c r="J40" s="340"/>
      <c r="K40" s="341"/>
      <c r="L40" s="341"/>
      <c r="M40" s="443"/>
    </row>
    <row r="41" spans="1:13" x14ac:dyDescent="0.2">
      <c r="A41" s="337"/>
      <c r="B41" s="419" t="s">
        <v>380</v>
      </c>
      <c r="C41" s="342"/>
      <c r="D41" s="550" t="s">
        <v>357</v>
      </c>
      <c r="E41" s="557"/>
      <c r="F41" s="550"/>
      <c r="G41" s="558"/>
      <c r="I41" s="419" t="s">
        <v>348</v>
      </c>
      <c r="J41" s="342"/>
      <c r="K41" s="550" t="s">
        <v>348</v>
      </c>
      <c r="L41" s="550"/>
      <c r="M41" s="444"/>
    </row>
    <row r="42" spans="1:13" x14ac:dyDescent="0.2">
      <c r="A42" s="337"/>
      <c r="B42" s="419" t="s">
        <v>243</v>
      </c>
      <c r="C42" s="342" t="s">
        <v>381</v>
      </c>
      <c r="D42" s="343" t="s">
        <v>242</v>
      </c>
      <c r="E42" s="344" t="s">
        <v>358</v>
      </c>
      <c r="F42" s="343"/>
      <c r="G42" s="420"/>
      <c r="I42" s="419" t="s">
        <v>243</v>
      </c>
      <c r="J42" s="342" t="s">
        <v>381</v>
      </c>
      <c r="K42" s="346" t="s">
        <v>242</v>
      </c>
      <c r="L42" s="345" t="s">
        <v>358</v>
      </c>
      <c r="M42" s="420"/>
    </row>
    <row r="43" spans="1:13" ht="18" customHeight="1" x14ac:dyDescent="0.2">
      <c r="A43" s="337"/>
      <c r="B43" s="421" t="s">
        <v>238</v>
      </c>
      <c r="C43" s="168">
        <f>'Data Input'!H34</f>
        <v>0</v>
      </c>
      <c r="D43" s="165" t="str">
        <f>IFERROR(($D$13+$D$14+$D$15+$D$16+$D$21)/C43,"")</f>
        <v/>
      </c>
      <c r="E43" s="172" t="str">
        <f>IFERROR($F$39/C43,"")</f>
        <v/>
      </c>
      <c r="F43" s="347"/>
      <c r="G43" s="409" t="str">
        <f>IFERROR((D43-K43)/K43,"")</f>
        <v/>
      </c>
      <c r="I43" s="445" t="s">
        <v>238</v>
      </c>
      <c r="J43" s="169">
        <f>'Data Input'!H34</f>
        <v>0</v>
      </c>
      <c r="K43" s="166" t="str">
        <f>IFERROR(($K$13+$K$14+$K$15+$K$16+$K$21)/J43,"")</f>
        <v/>
      </c>
      <c r="L43" s="170" t="str">
        <f>IFERROR($M$39/J43,"")</f>
        <v/>
      </c>
      <c r="M43" s="446"/>
    </row>
    <row r="44" spans="1:13" ht="18" customHeight="1" x14ac:dyDescent="0.2">
      <c r="A44" s="337"/>
      <c r="B44" s="421" t="s">
        <v>239</v>
      </c>
      <c r="C44" s="168">
        <f>'Data Input'!E40</f>
        <v>0</v>
      </c>
      <c r="D44" s="165" t="str">
        <f t="shared" ref="D44:D46" si="2">IFERROR(($D$13+$D$14+$D$15+$D$16+$D$21)/C44,"")</f>
        <v/>
      </c>
      <c r="E44" s="172" t="str">
        <f t="shared" ref="E44:E46" si="3">IFERROR($F$39/C44,"")</f>
        <v/>
      </c>
      <c r="F44" s="347"/>
      <c r="G44" s="409" t="str">
        <f t="shared" ref="G44:G49" si="4">IFERROR((D44-K44)/K44,"")</f>
        <v/>
      </c>
      <c r="I44" s="445" t="s">
        <v>239</v>
      </c>
      <c r="J44" s="169">
        <f>'Data Input'!E37</f>
        <v>0</v>
      </c>
      <c r="K44" s="166" t="str">
        <f t="shared" ref="K44:K46" si="5">IFERROR(($K$13+$K$14+$K$15+$K$16+$K$21)/J44,"")</f>
        <v/>
      </c>
      <c r="L44" s="170" t="str">
        <f t="shared" ref="L44:L46" si="6">IFERROR($M$39/J44,"")</f>
        <v/>
      </c>
      <c r="M44" s="446"/>
    </row>
    <row r="45" spans="1:13" ht="18" customHeight="1" x14ac:dyDescent="0.2">
      <c r="A45" s="337"/>
      <c r="B45" s="421" t="s">
        <v>240</v>
      </c>
      <c r="C45" s="168">
        <f>'Data Input'!F40</f>
        <v>0</v>
      </c>
      <c r="D45" s="165" t="str">
        <f t="shared" si="2"/>
        <v/>
      </c>
      <c r="E45" s="172" t="str">
        <f t="shared" si="3"/>
        <v/>
      </c>
      <c r="F45" s="347"/>
      <c r="G45" s="409" t="str">
        <f t="shared" si="4"/>
        <v/>
      </c>
      <c r="I45" s="445" t="s">
        <v>240</v>
      </c>
      <c r="J45" s="169">
        <f>'Data Input'!F37</f>
        <v>0</v>
      </c>
      <c r="K45" s="166" t="str">
        <f t="shared" si="5"/>
        <v/>
      </c>
      <c r="L45" s="170" t="str">
        <f t="shared" si="6"/>
        <v/>
      </c>
      <c r="M45" s="446"/>
    </row>
    <row r="46" spans="1:13" ht="18" customHeight="1" x14ac:dyDescent="0.2">
      <c r="A46" s="337"/>
      <c r="B46" s="421" t="s">
        <v>347</v>
      </c>
      <c r="C46" s="168">
        <f>'Data Input'!G40</f>
        <v>0</v>
      </c>
      <c r="D46" s="165" t="str">
        <f t="shared" si="2"/>
        <v/>
      </c>
      <c r="E46" s="172" t="str">
        <f t="shared" si="3"/>
        <v/>
      </c>
      <c r="F46" s="347"/>
      <c r="G46" s="409" t="str">
        <f t="shared" si="4"/>
        <v/>
      </c>
      <c r="I46" s="445" t="s">
        <v>347</v>
      </c>
      <c r="J46" s="169">
        <f>'Data Input'!G37</f>
        <v>0</v>
      </c>
      <c r="K46" s="166" t="str">
        <f t="shared" si="5"/>
        <v/>
      </c>
      <c r="L46" s="170" t="str">
        <f t="shared" si="6"/>
        <v/>
      </c>
      <c r="M46" s="446"/>
    </row>
    <row r="47" spans="1:13" ht="18" customHeight="1" x14ac:dyDescent="0.2">
      <c r="A47" s="337"/>
      <c r="B47" s="419" t="s">
        <v>244</v>
      </c>
      <c r="C47" s="342" t="s">
        <v>381</v>
      </c>
      <c r="D47" s="346" t="s">
        <v>242</v>
      </c>
      <c r="E47" s="348" t="s">
        <v>358</v>
      </c>
      <c r="F47" s="349"/>
      <c r="G47" s="420"/>
      <c r="I47" s="419" t="s">
        <v>244</v>
      </c>
      <c r="J47" s="342" t="s">
        <v>381</v>
      </c>
      <c r="K47" s="346" t="s">
        <v>242</v>
      </c>
      <c r="L47" s="345" t="s">
        <v>358</v>
      </c>
      <c r="M47" s="420"/>
    </row>
    <row r="48" spans="1:13" ht="18" customHeight="1" x14ac:dyDescent="0.2">
      <c r="A48" s="337"/>
      <c r="B48" s="421" t="s">
        <v>3</v>
      </c>
      <c r="C48" s="167">
        <f>'Data Input'!D178</f>
        <v>0</v>
      </c>
      <c r="D48" s="165" t="str">
        <f>IFERROR(($D$15+$D$16+$D$17)/C48,"")</f>
        <v/>
      </c>
      <c r="E48" s="194" t="str">
        <f>IFERROR(($F$15+$F$16+$F$17)/C48,"")</f>
        <v/>
      </c>
      <c r="F48" s="350"/>
      <c r="G48" s="409" t="str">
        <f t="shared" si="4"/>
        <v/>
      </c>
      <c r="I48" s="445" t="s">
        <v>3</v>
      </c>
      <c r="J48" s="169">
        <f>'Data Input'!D95</f>
        <v>0</v>
      </c>
      <c r="K48" s="166" t="str">
        <f>IFERROR(($K$15+$K$16+$K$17)/J48,"")</f>
        <v/>
      </c>
      <c r="L48" s="171" t="str">
        <f>IFERROR(($M$15+$M$16+$M$17)/J48,"")</f>
        <v/>
      </c>
      <c r="M48" s="447"/>
    </row>
    <row r="49" spans="1:13" ht="18" customHeight="1" x14ac:dyDescent="0.2">
      <c r="A49" s="337"/>
      <c r="B49" s="421" t="s">
        <v>241</v>
      </c>
      <c r="C49" s="168">
        <f>'Data Input'!L179</f>
        <v>0</v>
      </c>
      <c r="D49" s="165" t="str">
        <f>IFERROR(($D$15+$D$16+$D$17)/C49,"")</f>
        <v/>
      </c>
      <c r="E49" s="194" t="str">
        <f>IFERROR(($F$15+$F$16+$F$17)/C49,"")</f>
        <v/>
      </c>
      <c r="F49" s="347"/>
      <c r="G49" s="409" t="str">
        <f t="shared" si="4"/>
        <v/>
      </c>
      <c r="I49" s="445" t="s">
        <v>241</v>
      </c>
      <c r="J49" s="169">
        <f>'Data Input'!L96</f>
        <v>0</v>
      </c>
      <c r="K49" s="166" t="str">
        <f>IFERROR(($K$15+$K$16+$K$17)/J49,"")</f>
        <v/>
      </c>
      <c r="L49" s="171" t="str">
        <f>IFERROR(($M$15+$M$16+$M$17)/J49,"")</f>
        <v/>
      </c>
      <c r="M49" s="446"/>
    </row>
    <row r="50" spans="1:13" ht="7.15" customHeight="1" thickBot="1" x14ac:dyDescent="0.25">
      <c r="A50" s="337"/>
      <c r="B50" s="417"/>
      <c r="C50" s="338"/>
      <c r="D50" s="339"/>
      <c r="E50" s="351"/>
      <c r="F50" s="352"/>
      <c r="G50" s="422"/>
      <c r="I50" s="448"/>
      <c r="J50" s="449"/>
      <c r="K50" s="450"/>
      <c r="L50" s="450"/>
      <c r="M50" s="451"/>
    </row>
    <row r="51" spans="1:13" x14ac:dyDescent="0.2">
      <c r="A51" s="337"/>
      <c r="B51" s="554" t="s">
        <v>59</v>
      </c>
      <c r="C51" s="555"/>
      <c r="D51" s="555"/>
      <c r="E51" s="555"/>
      <c r="F51" s="555"/>
      <c r="G51" s="556"/>
      <c r="H51" s="353"/>
      <c r="I51" s="353"/>
      <c r="J51" s="353"/>
      <c r="K51" s="353"/>
      <c r="L51" s="353"/>
      <c r="M51" s="353"/>
    </row>
    <row r="52" spans="1:13" ht="103.9" customHeight="1" thickBot="1" x14ac:dyDescent="0.25">
      <c r="A52" s="403"/>
      <c r="B52" s="551" t="str">
        <f>IF('Data Input'!C43=0,"",'Data Input'!C43)</f>
        <v/>
      </c>
      <c r="C52" s="552"/>
      <c r="D52" s="552"/>
      <c r="E52" s="552"/>
      <c r="F52" s="552"/>
      <c r="G52" s="553"/>
      <c r="H52" s="354"/>
      <c r="I52" s="354"/>
      <c r="J52" s="354"/>
      <c r="K52" s="354"/>
      <c r="L52" s="354"/>
      <c r="M52" s="354"/>
    </row>
    <row r="53" spans="1:13" ht="7.15" customHeight="1" x14ac:dyDescent="0.2"/>
    <row r="54" spans="1:13" s="315" customFormat="1" ht="58.15" customHeight="1" x14ac:dyDescent="0.25">
      <c r="B54" s="545" t="s">
        <v>383</v>
      </c>
      <c r="C54" s="545"/>
    </row>
  </sheetData>
  <sheetProtection algorithmName="SHA-512" hashValue="G8bewK15O+OOQ2NE9Dl4RTfO7Ybt9CR7K8Rg6J2cogn667+Wl9ng2vuAWVedPz7o+84LVaTQThP6ZjLCiWQE2g==" saltValue="qhcsW4iIBiUqriwGo8No+g==" spinCount="100000" sheet="1" selectLockedCells="1"/>
  <mergeCells count="25">
    <mergeCell ref="B54:C54"/>
    <mergeCell ref="I34:J34"/>
    <mergeCell ref="I39:J39"/>
    <mergeCell ref="K41:L41"/>
    <mergeCell ref="B52:G52"/>
    <mergeCell ref="B51:G51"/>
    <mergeCell ref="D41:E41"/>
    <mergeCell ref="F41:G41"/>
    <mergeCell ref="B34:C34"/>
    <mergeCell ref="B39:C39"/>
    <mergeCell ref="B23:C23"/>
    <mergeCell ref="I23:J23"/>
    <mergeCell ref="C10:D10"/>
    <mergeCell ref="I33:J33"/>
    <mergeCell ref="B33:C33"/>
    <mergeCell ref="B19:C19"/>
    <mergeCell ref="D7:G7"/>
    <mergeCell ref="F1:G1"/>
    <mergeCell ref="D1:E1"/>
    <mergeCell ref="B1:C1"/>
    <mergeCell ref="I19:J19"/>
    <mergeCell ref="C9:G9"/>
    <mergeCell ref="C8:G8"/>
    <mergeCell ref="F2:G6"/>
    <mergeCell ref="I1:M1"/>
  </mergeCells>
  <printOptions horizontalCentered="1" verticalCentered="1"/>
  <pageMargins left="0.23622047244094491" right="0.23622047244094491" top="0.74803149606299213" bottom="0.74803149606299213" header="0.31496062992125984" footer="0.31496062992125984"/>
  <pageSetup paperSize="9" scale="6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213ecb7-d87a-4aba-b21b-ec7ca04e5a58"/>
    <lcf76f155ced4ddcb4097134ff3c332f xmlns="bac58e29-0c23-4090-b611-ed602008453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A82F691CC26A45BB748004A54C0C63" ma:contentTypeVersion="20" ma:contentTypeDescription="Create a new document." ma:contentTypeScope="" ma:versionID="f3c61ed22a4e9291596dcd1307e7a67a">
  <xsd:schema xmlns:xsd="http://www.w3.org/2001/XMLSchema" xmlns:xs="http://www.w3.org/2001/XMLSchema" xmlns:p="http://schemas.microsoft.com/office/2006/metadata/properties" xmlns:ns1="http://schemas.microsoft.com/sharepoint/v3" xmlns:ns2="bac58e29-0c23-4090-b611-ed602008453e" xmlns:ns3="2213ecb7-d87a-4aba-b21b-ec7ca04e5a58" targetNamespace="http://schemas.microsoft.com/office/2006/metadata/properties" ma:root="true" ma:fieldsID="41f0edd34ba686842bda17eef15a68e3" ns1:_="" ns2:_="" ns3:_="">
    <xsd:import namespace="http://schemas.microsoft.com/sharepoint/v3"/>
    <xsd:import namespace="bac58e29-0c23-4090-b611-ed602008453e"/>
    <xsd:import namespace="2213ecb7-d87a-4aba-b21b-ec7ca04e5a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58e29-0c23-4090-b611-ed60200845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6c6c170-7366-48ed-88e6-2840e021297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13ecb7-d87a-4aba-b21b-ec7ca04e5a5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2a8d26b-852d-45c4-8141-779065016c1b}" ma:internalName="TaxCatchAll" ma:showField="CatchAllData" ma:web="2213ecb7-d87a-4aba-b21b-ec7ca04e5a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9275A5-A097-4893-896E-5895141EE973}">
  <ds:schemaRefs>
    <ds:schemaRef ds:uri="http://schemas.microsoft.com/sharepoint/v3/contenttype/forms"/>
  </ds:schemaRefs>
</ds:datastoreItem>
</file>

<file path=customXml/itemProps2.xml><?xml version="1.0" encoding="utf-8"?>
<ds:datastoreItem xmlns:ds="http://schemas.openxmlformats.org/officeDocument/2006/customXml" ds:itemID="{FD0EF589-B48E-4FBD-9D3C-A6C5103B7092}">
  <ds:schemaRefs>
    <ds:schemaRef ds:uri="http://purl.org/dc/elements/1.1/"/>
    <ds:schemaRef ds:uri="http://schemas.microsoft.com/office/2006/documentManagement/types"/>
    <ds:schemaRef ds:uri="http://schemas.microsoft.com/sharepoint/v3"/>
    <ds:schemaRef ds:uri="http://www.w3.org/XML/1998/namespace"/>
    <ds:schemaRef ds:uri="bac58e29-0c23-4090-b611-ed602008453e"/>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2213ecb7-d87a-4aba-b21b-ec7ca04e5a58"/>
  </ds:schemaRefs>
</ds:datastoreItem>
</file>

<file path=customXml/itemProps3.xml><?xml version="1.0" encoding="utf-8"?>
<ds:datastoreItem xmlns:ds="http://schemas.openxmlformats.org/officeDocument/2006/customXml" ds:itemID="{9F2CABEA-0B9B-4B8A-BAA4-E8647598EA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c58e29-0c23-4090-b611-ed602008453e"/>
    <ds:schemaRef ds:uri="2213ecb7-d87a-4aba-b21b-ec7ca04e5a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Guidance notes</vt:lpstr>
      <vt:lpstr>Data Input</vt:lpstr>
      <vt:lpstr>Static Data and Feed sheet</vt:lpstr>
      <vt:lpstr>Model Engine</vt:lpstr>
      <vt:lpstr>SECR Compliance Report</vt:lpstr>
      <vt:lpstr>'SECR Compliance Report'!_ftnref1</vt:lpstr>
      <vt:lpstr>'Data Input'!Print_Area</vt:lpstr>
      <vt:lpstr>'Guidance notes'!Print_Area</vt:lpstr>
      <vt:lpstr>'SECR Compliance Report'!Print_Area</vt:lpstr>
      <vt:lpstr>'Data Input'!Print_Titles</vt:lpstr>
      <vt:lpstr>'Guidance notes'!Print_Titles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russe</dc:creator>
  <cp:lastModifiedBy>GOODWIN, Fiona</cp:lastModifiedBy>
  <cp:lastPrinted>2022-10-19T16:01:48Z</cp:lastPrinted>
  <dcterms:created xsi:type="dcterms:W3CDTF">2021-03-10T09:54:52Z</dcterms:created>
  <dcterms:modified xsi:type="dcterms:W3CDTF">2024-10-07T09:44:03Z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0x01010040A82F691CC26A45BB748004A54C0C63</vt:lpwstr>
  </property>
  <property fmtid="{D5CDD505-2E9C-101B-9397-08002B2CF9AE}" pid="3" name="MediaServiceImageTags">
    <vt:lpwstr/>
  </property>
</Properties>
</file>